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Instruções" sheetId="1" state="visible" r:id="rId3"/>
    <sheet name="⚙️ Premissas" sheetId="2" state="visible" r:id="rId4"/>
    <sheet name="📊 Fluxo Mensal" sheetId="3" state="visible" r:id="rId5"/>
    <sheet name="📈 Resumo Anual" sheetId="4" state="visible" r:id="rId6"/>
    <sheet name="📑 DRE Simplificada" sheetId="5" state="visible" r:id="rId7"/>
    <sheet name="🎯 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<sst xmlns="http://schemas.openxmlformats.org/spreadsheetml/2006/main" count="203" uniqueCount="190">
  <si>
    <t xml:space="preserve">🏢 FLUXO DE CAIXA — PEQUENAS E MÉDIAS EMPRESAS</t>
  </si>
  <si>
    <t xml:space="preserve">Ferramenta completa para controle e projeção financeira</t>
  </si>
  <si>
    <t xml:space="preserve">📌 COMO USAR ESTA PLANILHA</t>
  </si>
  <si>
    <t xml:space="preserve">  1.  ABA 'Premissas' → Preencha os dados da empresa e percentuais de crescimento/custo</t>
  </si>
  <si>
    <t xml:space="preserve">  2.  ABA 'Fluxo Mensal' → Insira os valores reais mês a mês (células em azul = entrada manual)</t>
  </si>
  <si>
    <t xml:space="preserve">  3.  ABA 'Resumo Anual' → Visão consolidada automática do ano</t>
  </si>
  <si>
    <t xml:space="preserve">  4.  ABA 'DRE Simplificada' → Demonstração de resultado gerada automaticamente</t>
  </si>
  <si>
    <t xml:space="preserve">  5.  ABA 'Dashboard' → Indicadores e análise rápida de saúde financeira</t>
  </si>
  <si>
    <t xml:space="preserve">🎨 LEGENDA DE CORES</t>
  </si>
  <si>
    <t xml:space="preserve">  Azul — Valor de entrada manual (você preenche)</t>
  </si>
  <si>
    <t xml:space="preserve">  Preto — Fórmula calculada automaticamente</t>
  </si>
  <si>
    <t xml:space="preserve">  Verde — Resultado positivo / saldo favorável</t>
  </si>
  <si>
    <t xml:space="preserve">  Vermelho — Resultado negativo / saldo desfavorável</t>
  </si>
  <si>
    <t xml:space="preserve">  Amarelo — Premissa importante que requer atenção</t>
  </si>
  <si>
    <t xml:space="preserve">⚙️  PREMISSAS E CONFIGURAÇÕES</t>
  </si>
  <si>
    <t xml:space="preserve">🏢  DADOS DA EMPRESA</t>
  </si>
  <si>
    <t xml:space="preserve">Nome da Empresa</t>
  </si>
  <si>
    <t xml:space="preserve">Minha Empresa Ltda.</t>
  </si>
  <si>
    <t xml:space="preserve">Identificação</t>
  </si>
  <si>
    <t xml:space="preserve">Setor / Ramo de Atividade</t>
  </si>
  <si>
    <t xml:space="preserve">Comércio / Serviços</t>
  </si>
  <si>
    <t xml:space="preserve">Ex.: Varejo, Indústria, Serviços</t>
  </si>
  <si>
    <t xml:space="preserve">Ano de Referência</t>
  </si>
  <si>
    <t xml:space="preserve">Ano fiscal da planilha</t>
  </si>
  <si>
    <t xml:space="preserve">Regime Tributário</t>
  </si>
  <si>
    <t xml:space="preserve">Simples Nacional</t>
  </si>
  <si>
    <t xml:space="preserve">Simples / Lucro Presumido / Lucro Real</t>
  </si>
  <si>
    <t xml:space="preserve">Saldo Inicial de Caixa (R$)</t>
  </si>
  <si>
    <t xml:space="preserve">Saldo em 01/01 do ano de referência</t>
  </si>
  <si>
    <t xml:space="preserve">📈  PREMISSAS DE RECEITA</t>
  </si>
  <si>
    <t xml:space="preserve">Receita Bruta Mensal Base (R$)</t>
  </si>
  <si>
    <t xml:space="preserve">Taxa de Crescimento Mensal (%)</t>
  </si>
  <si>
    <t xml:space="preserve">Crescimento estimado mês a mês</t>
  </si>
  <si>
    <t xml:space="preserve">Sazonalidade — Meses Fortes (%)</t>
  </si>
  <si>
    <t xml:space="preserve">% extra em meses de pico</t>
  </si>
  <si>
    <t xml:space="preserve">Meses de Pico (separados por vírgula)</t>
  </si>
  <si>
    <t xml:space="preserve">11,12</t>
  </si>
  <si>
    <t xml:space="preserve">Ex.: 11,12 para nov e dez</t>
  </si>
  <si>
    <t xml:space="preserve">Prazo Médio Recebimento (dias)</t>
  </si>
  <si>
    <t xml:space="preserve">PMR — impacta caixa recebido</t>
  </si>
  <si>
    <t xml:space="preserve">% Vendas à Vista</t>
  </si>
  <si>
    <t xml:space="preserve">Restante entra no mês seguinte</t>
  </si>
  <si>
    <t xml:space="preserve">💸  PREMISSAS DE CUSTOS E DESPESAS</t>
  </si>
  <si>
    <t xml:space="preserve">CMV / CPV (% da Receita Bruta)</t>
  </si>
  <si>
    <t xml:space="preserve">Custo Mercadoria Vendida / Serviço Prestado</t>
  </si>
  <si>
    <t xml:space="preserve">Despesas com Pessoal (R$/mês)</t>
  </si>
  <si>
    <t xml:space="preserve">Encargos sobre Folha (%)</t>
  </si>
  <si>
    <t xml:space="preserve">INSS patronal, FGTS etc.</t>
  </si>
  <si>
    <t xml:space="preserve">Aluguel / Ocupação (R$/mês)</t>
  </si>
  <si>
    <t xml:space="preserve">Energia / Água / Internet (R$/mês)</t>
  </si>
  <si>
    <t xml:space="preserve">Marketing e Publicidade (R$/mês)</t>
  </si>
  <si>
    <t xml:space="preserve">Honorários Contábeis (R$/mês)</t>
  </si>
  <si>
    <t xml:space="preserve">Outras Despesas Fixas (R$/mês)</t>
  </si>
  <si>
    <t xml:space="preserve">🏦  TRIBUTOS E FINANCIAMENTOS</t>
  </si>
  <si>
    <t xml:space="preserve">Alíquota Tributária Efetiva (%)</t>
  </si>
  <si>
    <t xml:space="preserve">Sobre receita bruta — varia por regime</t>
  </si>
  <si>
    <t xml:space="preserve">Parcela de Empréstimo/Financiamento (R$)</t>
  </si>
  <si>
    <t xml:space="preserve">Amortização + juros mensal</t>
  </si>
  <si>
    <t xml:space="preserve">Rendimento Aplicações Financeiras (%a.m.)</t>
  </si>
  <si>
    <t xml:space="preserve">Taxa líquida sobre saldo médio</t>
  </si>
  <si>
    <t xml:space="preserve">📦  INVESTIMENTOS E CAPEX</t>
  </si>
  <si>
    <t xml:space="preserve">CAPEX Planejado no Ano (R$)</t>
  </si>
  <si>
    <t xml:space="preserve">Compras de equipamentos/ativos</t>
  </si>
  <si>
    <t xml:space="preserve">Mês do Investimento</t>
  </si>
  <si>
    <t xml:space="preserve">Mês previsto para desembolso (1-12)</t>
  </si>
  <si>
    <t xml:space="preserve">Distribuição de Lucros Prevista (R$)</t>
  </si>
  <si>
    <t xml:space="preserve">Pro labore extra / dividendos</t>
  </si>
  <si>
    <t xml:space="preserve">Mês da Distribuição</t>
  </si>
  <si>
    <t xml:space="preserve">Mês previsto para pagamento (1-12)</t>
  </si>
  <si>
    <t xml:space="preserve">📊  FLUXO DE CAIXA MENSAL</t>
  </si>
  <si>
    <t xml:space="preserve">ITEM / MÊS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</si>
  <si>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</si>
  <si>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</si>
  <si>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</si>
  <si>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</si>
  <si>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</si>
  <si>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</si>
  <si>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</si>
  <si>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</si>
  <si>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</si>
  <si>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</si>
  <si>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</si>
  <si>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</si>
  <si>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</t>
  </si>
  <si>
    <t xml:space="preserve">💰  SALDO INICIAL DE CAIXA</t>
  </si>
  <si>
    <t xml:space="preserve">📥  ENTRADAS (RECEITAS)</t>
  </si>
  <si>
    <t xml:space="preserve">  Saldo Inicial do Mês (R$)</t>
  </si>
  <si>
    <t xml:space="preserve">  Vendas de Produtos (R$)</t>
  </si>
  <si>
    <t xml:space="preserve">  Receita de Serviços (R$)</t>
  </si>
  <si>
    <t xml:space="preserve">  Receitas Financeiras (R$)</t>
  </si>
  <si>
    <t xml:space="preserve">  Outras Entradas (R$)</t>
  </si>
  <si>
    <t xml:space="preserve">  TOTAL ENTRADAS (R$)</t>
  </si>
  <si>
    <t xml:space="preserve">📤  SAÍDAS (DESPESAS E PAGAMENTOS)</t>
  </si>
  <si>
    <t xml:space="preserve">  CMV / Custo do Serviço (R$)</t>
  </si>
  <si>
    <t xml:space="preserve">  Folha de Pagamento (R$)</t>
  </si>
  <si>
    <t xml:space="preserve">  Encargos Trabalhistas (R$)</t>
  </si>
  <si>
    <t xml:space="preserve">  Aluguel / Ocupação (R$)</t>
  </si>
  <si>
    <t xml:space="preserve">  Energia / Água / Internet (R$)</t>
  </si>
  <si>
    <t xml:space="preserve">  Marketing e Publicidade (R$)</t>
  </si>
  <si>
    <t xml:space="preserve">  Honorários Contábeis (R$)</t>
  </si>
  <si>
    <t xml:space="preserve">  Outras Despesas Fixas (R$)</t>
  </si>
  <si>
    <t xml:space="preserve">  Tributos (R$)</t>
  </si>
  <si>
    <t xml:space="preserve">  Parcela Empréstimo/Fin. (R$)</t>
  </si>
  <si>
    <t xml:space="preserve">  CAPEX / Investimentos (R$)</t>
  </si>
  <si>
    <t xml:space="preserve">  Distribuição de Lucros (R$)</t>
  </si>
  <si>
    <t xml:space="preserve">  TOTAL SAÍDAS (R$)</t>
  </si>
  <si>
    <t xml:space="preserve">🔵  RESULTADO DO PERÍODO (R$)</t>
  </si>
  <si>
    <t xml:space="preserve">💵  SALDO FINAL DO MÊS (R$)</t>
  </si>
  <si>
    <t xml:space="preserve">💡  Dica: Resultado positivo = entrada maior que saída no mês. Saldo Negativo indica necessidade de capital de giro.</t>
  </si>
  <si>
    <t xml:space="preserve">📈  RESUMO ANUAL — FLUXO DE CAIXA</t>
  </si>
  <si>
    <t xml:space="preserve">INDICADOR</t>
  </si>
  <si>
    <t xml:space="preserve">VALOR (R$)</t>
  </si>
  <si>
    <t xml:space="preserve">% RECEITA</t>
  </si>
  <si>
    <t xml:space="preserve">OBSERVAÇÃO</t>
  </si>
  <si>
    <t xml:space="preserve">Receita Bruta Total</t>
  </si>
  <si>
    <t xml:space="preserve">Soma de todas as entradas</t>
  </si>
  <si>
    <t xml:space="preserve">  (-) CMV / Custo do Serviço</t>
  </si>
  <si>
    <t xml:space="preserve">Custo direto das vendas</t>
  </si>
  <si>
    <t xml:space="preserve">  (-) Folha + Encargos</t>
  </si>
  <si>
    <t xml:space="preserve">Pessoal e encargos trabalhistas</t>
  </si>
  <si>
    <t xml:space="preserve">  (-) Despesas Fixas Operacionais</t>
  </si>
  <si>
    <t xml:space="preserve">Aluguel, energia, marketing etc.</t>
  </si>
  <si>
    <t xml:space="preserve">  (-) Tributos</t>
  </si>
  <si>
    <t xml:space="preserve">Impostos sobre receita</t>
  </si>
  <si>
    <t xml:space="preserve">  (-) Financiamentos</t>
  </si>
  <si>
    <t xml:space="preserve">Parcelas de empréstimos</t>
  </si>
  <si>
    <t xml:space="preserve">  (-) CAPEX / Investimentos</t>
  </si>
  <si>
    <t xml:space="preserve">Aquisição de ativos</t>
  </si>
  <si>
    <t xml:space="preserve">  (-) Distribuição de Lucros</t>
  </si>
  <si>
    <t xml:space="preserve">Pro labore / dividendos</t>
  </si>
  <si>
    <t xml:space="preserve">TOTAL SAÍDAS</t>
  </si>
  <si>
    <t xml:space="preserve">Soma de todas as saídas</t>
  </si>
  <si>
    <t xml:space="preserve">RESULTADO LÍQUIDO DO ANO</t>
  </si>
  <si>
    <t xml:space="preserve">Entradas menos saídas</t>
  </si>
  <si>
    <t xml:space="preserve">SALDO FINAL DE CAIXA</t>
  </si>
  <si>
    <t xml:space="preserve">Posição de caixa em Dez</t>
  </si>
  <si>
    <t xml:space="preserve">📊  INDICADORES DE SAÚDE FINANCEIRA</t>
  </si>
  <si>
    <t xml:space="preserve">Margem Bruta (%)</t>
  </si>
  <si>
    <t xml:space="preserve">(Receita - CMV) / Receita — ideal &gt; 40%</t>
  </si>
  <si>
    <t xml:space="preserve">Margem Líquida (%)</t>
  </si>
  <si>
    <t xml:space="preserve">Resultado líquido / Receita — ideal &gt; 10%</t>
  </si>
  <si>
    <t xml:space="preserve">Índice de Cobertura de Despesas Fixas</t>
  </si>
  <si>
    <t xml:space="preserve">Quanto da receita cobre custos fixos — ideal &gt; 2x</t>
  </si>
  <si>
    <t xml:space="preserve">Burn Rate Médio Mensal (R$)</t>
  </si>
  <si>
    <t xml:space="preserve">Despesas operacionais mensais médias</t>
  </si>
  <si>
    <t xml:space="preserve">Meses de Runway (saldo / burn rate)</t>
  </si>
  <si>
    <t xml:space="preserve">Quantos meses o caixa atual sustenta a operação</t>
  </si>
  <si>
    <t xml:space="preserve">Ponto de Equilíbrio Mensal (R$)</t>
  </si>
  <si>
    <t xml:space="preserve">Receita mínima para cobrir todos os custos fixos</t>
  </si>
  <si>
    <t xml:space="preserve">📑  DRE — DEMONSTRAÇÃO DO RESULTADO DO EXERCÍCIO</t>
  </si>
  <si>
    <t xml:space="preserve">CONTA</t>
  </si>
  <si>
    <t xml:space="preserve">VALOR ANUAL (R$)</t>
  </si>
  <si>
    <t xml:space="preserve">% RECEITA BRUTA</t>
  </si>
  <si>
    <t xml:space="preserve">NOTAS</t>
  </si>
  <si>
    <t xml:space="preserve">(+) RECEITA BRUTA DE VENDAS E SERVIÇOS</t>
  </si>
  <si>
    <t xml:space="preserve">Base de cálculo da DRE</t>
  </si>
  <si>
    <t xml:space="preserve">(-) Deduções (Impostos sobre receita)</t>
  </si>
  <si>
    <t xml:space="preserve">Tributos diretos sobre faturamento</t>
  </si>
  <si>
    <t xml:space="preserve">(=) RECEITA LÍQUIDA</t>
  </si>
  <si>
    <t xml:space="preserve">Receita após deduções</t>
  </si>
  <si>
    <t xml:space="preserve">(-) CMV / Custo do Serviço Prestado</t>
  </si>
  <si>
    <t xml:space="preserve">(=) LUCRO BRUTO</t>
  </si>
  <si>
    <t xml:space="preserve">Receita Líq. - CMV</t>
  </si>
  <si>
    <t xml:space="preserve">(-) Despesas com Pessoal e Encargos</t>
  </si>
  <si>
    <t xml:space="preserve">(-) Despesas de Ocupação (Aluguel)</t>
  </si>
  <si>
    <t xml:space="preserve">(-) Despesas de Infraestrutura</t>
  </si>
  <si>
    <t xml:space="preserve">Energia, água, telecom</t>
  </si>
  <si>
    <t xml:space="preserve">(-) Marketing e Publicidade</t>
  </si>
  <si>
    <t xml:space="preserve">(-) Honorários Contábeis e Adm.</t>
  </si>
  <si>
    <t xml:space="preserve">(=) EBITDA (Resultado Operacional)</t>
  </si>
  <si>
    <t xml:space="preserve">Lucro antes de juros, impostos, depreciação</t>
  </si>
  <si>
    <t xml:space="preserve">(-) Amortização / Juros sobre Dívida</t>
  </si>
  <si>
    <t xml:space="preserve">Custo financeiro</t>
  </si>
  <si>
    <t xml:space="preserve">(-) CAPEX / Investimentos</t>
  </si>
  <si>
    <t xml:space="preserve">Aquisições de ativo permanente</t>
  </si>
  <si>
    <t xml:space="preserve">(=) RESULTADO LÍQUIDO DO EXERCÍCIO</t>
  </si>
  <si>
    <t xml:space="preserve">Lucro ou Prejuízo final</t>
  </si>
  <si>
    <t xml:space="preserve">🎯  DASHBOARD — SAÚDE FINANCEIRA DA EMPRESA</t>
  </si>
  <si>
    <t xml:space="preserve">💰 RECEITA
BRUTA ANUAL</t>
  </si>
  <si>
    <t xml:space="preserve">📉 TOTAL
SAÍDAS</t>
  </si>
  <si>
    <t xml:space="preserve">✅ RESULTADO
LÍQUIDO</t>
  </si>
  <si>
    <t xml:space="preserve">🏦 SALDO FINAL
DE CAIXA</t>
  </si>
  <si>
    <t xml:space="preserve">📊 MARGEM
LÍQUIDA</t>
  </si>
  <si>
    <t xml:space="preserve">📅  EVOLUÇÃO MENSAL DO CAIXA</t>
  </si>
  <si>
    <t xml:space="preserve">ITEM</t>
  </si>
  <si>
    <t xml:space="preserve">Entradas</t>
  </si>
  <si>
    <t xml:space="preserve">Saídas</t>
  </si>
  <si>
    <t xml:space="preserve">Resultado</t>
  </si>
  <si>
    <t xml:space="preserve">Saldo Final</t>
  </si>
  <si>
    <t xml:space="preserve">📋  ALERTAS E RECOMENDAÇÕES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</si>
</sst>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\(#,##0.00\);\-"/>
    <numFmt numFmtId="166" formatCode="0.0%;\(0.0%\);\-"/>
    <numFmt numFmtId="167" formatCode="0.00\x"/>
    <numFmt numFmtId="168" formatCode="0.0&quot; meses&quot;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1E6631"/>
      <name val="Arial"/>
      <family val="0"/>
      <charset val="1"/>
    </font>
    <font>
      <sz val="11"/>
      <color rgb="FF9C0006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2E5EAA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FFFF00"/>
      <name val="Arial"/>
      <family val="0"/>
      <charset val="1"/>
    </font>
    <font>
      <b val="true"/>
      <sz val="10"/>
      <color rgb="FF1E6631"/>
      <name val="Arial"/>
      <family val="0"/>
      <charset val="1"/>
    </font>
    <font>
      <sz val="10"/>
      <color rgb="FF1E6631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sz val="10"/>
      <color rgb="FF9C0006"/>
      <name val="Arial"/>
      <family val="0"/>
      <charset val="1"/>
    </font>
    <font>
      <b val="true"/>
      <sz val="10"/>
      <color rgb="FF2E5EAA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EAA"/>
        <bgColor rgb="FF3366F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DDEEFF"/>
      </patternFill>
    </fill>
    <fill>
      <patternFill patternType="solid">
        <fgColor rgb="FFDDEEFF"/>
        <bgColor rgb="FFF2F2F2"/>
      </patternFill>
    </fill>
    <fill>
      <patternFill patternType="solid">
        <fgColor rgb="FFC6EFCE"/>
        <bgColor rgb="FFDDEEFF"/>
      </patternFill>
    </fill>
    <fill>
      <patternFill patternType="solid">
        <fgColor rgb="FFFFC7CE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1E6631"/>
        <bgColor rgb="FF595959"/>
      </patternFill>
    </fill>
    <fill>
      <patternFill patternType="solid">
        <fgColor rgb="FFBDD7EE"/>
        <bgColor rgb="FFC6EFCE"/>
      </patternFill>
    </fill>
    <fill>
      <patternFill patternType="solid">
        <fgColor rgb="FF9C0006"/>
        <bgColor rgb="FF8000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 diagonalUp="false" diagonalDown="false"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1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5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1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5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5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5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1E6631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1E6631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DEEFF"/>
      <rgbColor rgb="FF660066"/>
      <rgbColor rgb="FFFF8080"/>
      <rgbColor rgb="FF2E5EAA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0"/>
    <col collapsed="false" customWidth="true" hidden="false" outlineLevel="0" max="8" min="2" style="0" width="18"/>
  </cols>
  <sheetData>
    <row r="1" customFormat="false" ht="6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9.75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>
      <c r="A5" s="4"/>
      <c r="B5" s="4"/>
      <c r="C5" s="4"/>
      <c r="D5" s="4"/>
      <c r="E5" s="4"/>
      <c r="F5" s="4"/>
      <c r="G5" s="4"/>
      <c r="H5" s="4"/>
    </row>
    <row r="6" customFormat="false" ht="21.75" hidden="false" customHeight="true" outlineLevel="0" collapsed="false">
      <c r="A6" s="5" t="s">
        <v>3</v>
      </c>
      <c r="B6" s="5"/>
      <c r="C6" s="5"/>
      <c r="D6" s="5"/>
      <c r="E6" s="5"/>
      <c r="F6" s="5"/>
      <c r="G6" s="5"/>
      <c r="H6" s="5"/>
    </row>
    <row r="7" customFormat="false" ht="21.7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</row>
    <row r="8" customFormat="false" ht="21.75" hidden="false" customHeight="true" outlineLevel="0" collapsed="false">
      <c r="A8" s="5" t="s">
        <v>5</v>
      </c>
      <c r="B8" s="5"/>
      <c r="C8" s="5"/>
      <c r="D8" s="5"/>
      <c r="E8" s="5"/>
      <c r="F8" s="5"/>
      <c r="G8" s="5"/>
      <c r="H8" s="5"/>
    </row>
    <row r="9" customFormat="false" ht="21.7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</row>
    <row r="10" customFormat="false" ht="21.75" hidden="false" customHeight="true" outlineLevel="0" collapsed="false">
      <c r="A10" s="5" t="s">
        <v>7</v>
      </c>
      <c r="B10" s="5"/>
      <c r="C10" s="5"/>
      <c r="D10" s="5"/>
      <c r="E10" s="5"/>
      <c r="F10" s="5"/>
      <c r="G10" s="5"/>
      <c r="H10" s="5"/>
    </row>
    <row r="11" customFormat="false" ht="7.5" hidden="false" customHeight="true" outlineLevel="0" collapsed="false">
      <c r="A11" s="4"/>
      <c r="B11" s="4"/>
      <c r="C11" s="4"/>
      <c r="D11" s="4"/>
      <c r="E11" s="4"/>
      <c r="F11" s="4"/>
      <c r="G11" s="4"/>
      <c r="H11" s="4"/>
    </row>
    <row r="12" customFormat="false" ht="21.75" hidden="false" customHeight="true" outlineLevel="0" collapsed="false">
      <c r="A12" s="3" t="s">
        <v>8</v>
      </c>
      <c r="B12" s="3"/>
      <c r="C12" s="3"/>
      <c r="D12" s="3"/>
      <c r="E12" s="3"/>
      <c r="F12" s="3"/>
      <c r="G12" s="3"/>
      <c r="H12" s="3"/>
    </row>
    <row r="13" customFormat="false" ht="7.5" hidden="false" customHeight="true" outlineLevel="0" collapsed="false">
      <c r="A13" s="4"/>
      <c r="B13" s="4"/>
      <c r="C13" s="4"/>
      <c r="D13" s="4"/>
      <c r="E13" s="4"/>
      <c r="F13" s="4"/>
      <c r="G13" s="4"/>
      <c r="H13" s="4"/>
    </row>
    <row r="14" customFormat="false" ht="21.75" hidden="false" customHeight="true" outlineLevel="0" collapsed="false">
      <c r="A14" s="6" t="s">
        <v>9</v>
      </c>
      <c r="B14" s="6"/>
      <c r="C14" s="6"/>
      <c r="D14" s="6"/>
      <c r="E14" s="6"/>
      <c r="F14" s="6"/>
      <c r="G14" s="6"/>
      <c r="H14" s="6"/>
    </row>
    <row r="15" customFormat="false" ht="21.7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</row>
    <row r="16" customFormat="false" ht="21.75" hidden="false" customHeight="true" outlineLevel="0" collapsed="false">
      <c r="A16" s="7" t="s">
        <v>11</v>
      </c>
      <c r="B16" s="7"/>
      <c r="C16" s="7"/>
      <c r="D16" s="7"/>
      <c r="E16" s="7"/>
      <c r="F16" s="7"/>
      <c r="G16" s="7"/>
      <c r="H16" s="7"/>
    </row>
    <row r="17" customFormat="false" ht="21.75" hidden="false" customHeight="true" outlineLevel="0" collapsed="false">
      <c r="A17" s="8" t="s">
        <v>12</v>
      </c>
      <c r="B17" s="8"/>
      <c r="C17" s="8"/>
      <c r="D17" s="8"/>
      <c r="E17" s="8"/>
      <c r="F17" s="8"/>
      <c r="G17" s="8"/>
      <c r="H17" s="8"/>
    </row>
    <row r="18" customFormat="false" ht="21.75" hidden="false" customHeight="true" outlineLevel="0" collapsed="false">
      <c r="A18" s="9" t="s">
        <v>13</v>
      </c>
      <c r="B18" s="9"/>
      <c r="C18" s="9"/>
      <c r="D18" s="9"/>
      <c r="E18" s="9"/>
      <c r="F18" s="9"/>
      <c r="G18" s="9"/>
      <c r="H18" s="9"/>
    </row>
  </sheetData>
  <mergeCells count="17">
    <mergeCell ref="A1:H1"/>
    <mergeCell ref="A2:H2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2"/>
    <col collapsed="false" customWidth="true" hidden="false" outlineLevel="0" max="3" min="3" style="0" width="35"/>
  </cols>
  <sheetData>
    <row r="1" customFormat="false" ht="49.5" hidden="false" customHeight="true" outlineLevel="0" collapsed="false">
      <c r="A1" s="10" t="s">
        <v>14</v>
      </c>
      <c r="B1" s="10"/>
      <c r="C1" s="10"/>
    </row>
    <row r="2" customFormat="false" ht="7.5" hidden="false" customHeight="true" outlineLevel="0" collapsed="false"/>
    <row r="3" customFormat="false" ht="25.5" hidden="false" customHeight="true" outlineLevel="0" collapsed="false">
      <c r="A3" s="11" t="s">
        <v>15</v>
      </c>
      <c r="B3" s="11"/>
      <c r="C3" s="11"/>
    </row>
    <row r="4" customFormat="false" ht="21.75" hidden="false" customHeight="true" outlineLevel="0" collapsed="false">
      <c r="A4" s="12" t="s">
        <v>16</v>
      </c>
      <c r="B4" s="13" t="s">
        <v>17</v>
      </c>
      <c r="C4" s="14" t="s">
        <v>18</v>
      </c>
    </row>
    <row r="5" customFormat="false" ht="21.75" hidden="false" customHeight="true" outlineLevel="0" collapsed="false">
      <c r="A5" s="15" t="s">
        <v>19</v>
      </c>
      <c r="B5" s="13" t="s">
        <v>20</v>
      </c>
      <c r="C5" s="16" t="s">
        <v>21</v>
      </c>
    </row>
    <row r="6" customFormat="false" ht="21.75" hidden="false" customHeight="true" outlineLevel="0" collapsed="false">
      <c r="A6" s="12" t="s">
        <v>22</v>
      </c>
      <c r="B6" s="13" t="n">
        <v>2025</v>
      </c>
      <c r="C6" s="14" t="s">
        <v>23</v>
      </c>
    </row>
    <row r="7" customFormat="false" ht="21.75" hidden="false" customHeight="true" outlineLevel="0" collapsed="false">
      <c r="A7" s="15" t="s">
        <v>24</v>
      </c>
      <c r="B7" s="13" t="s">
        <v>25</v>
      </c>
      <c r="C7" s="16" t="s">
        <v>26</v>
      </c>
    </row>
    <row r="8" customFormat="false" ht="21.75" hidden="false" customHeight="true" outlineLevel="0" collapsed="false">
      <c r="A8" s="12" t="s">
        <v>27</v>
      </c>
      <c r="B8" s="17" t="n">
        <v>50000</v>
      </c>
      <c r="C8" s="14" t="s">
        <v>28</v>
      </c>
    </row>
    <row r="9" customFormat="false" ht="7.5" hidden="false" customHeight="true" outlineLevel="0" collapsed="false"/>
    <row r="10" customFormat="false" ht="25.5" hidden="false" customHeight="true" outlineLevel="0" collapsed="false">
      <c r="A10" s="11" t="s">
        <v>29</v>
      </c>
      <c r="B10" s="11"/>
      <c r="C10" s="11"/>
    </row>
    <row r="11" customFormat="false" ht="21.75" hidden="false" customHeight="true" outlineLevel="0" collapsed="false">
      <c r="A11" s="15" t="s">
        <v>30</v>
      </c>
      <c r="B11" s="17" t="n">
        <v>100000</v>
      </c>
    </row>
    <row r="12" customFormat="false" ht="21.75" hidden="false" customHeight="true" outlineLevel="0" collapsed="false">
      <c r="A12" s="12" t="s">
        <v>31</v>
      </c>
      <c r="B12" s="18" t="n">
        <v>0.02</v>
      </c>
      <c r="C12" s="14" t="s">
        <v>32</v>
      </c>
    </row>
    <row r="13" customFormat="false" ht="21.75" hidden="false" customHeight="true" outlineLevel="0" collapsed="false">
      <c r="A13" s="15" t="s">
        <v>33</v>
      </c>
      <c r="B13" s="18" t="n">
        <v>0.2</v>
      </c>
      <c r="C13" s="16" t="s">
        <v>34</v>
      </c>
    </row>
    <row r="14" customFormat="false" ht="21.75" hidden="false" customHeight="true" outlineLevel="0" collapsed="false">
      <c r="A14" s="12" t="s">
        <v>35</v>
      </c>
      <c r="B14" s="13" t="s">
        <v>36</v>
      </c>
      <c r="C14" s="14" t="s">
        <v>37</v>
      </c>
    </row>
    <row r="15" customFormat="false" ht="21.75" hidden="false" customHeight="true" outlineLevel="0" collapsed="false">
      <c r="A15" s="15" t="s">
        <v>38</v>
      </c>
      <c r="B15" s="13" t="n">
        <v>30</v>
      </c>
      <c r="C15" s="16" t="s">
        <v>39</v>
      </c>
    </row>
    <row r="16" customFormat="false" ht="21.75" hidden="false" customHeight="true" outlineLevel="0" collapsed="false">
      <c r="A16" s="12" t="s">
        <v>40</v>
      </c>
      <c r="B16" s="18" t="n">
        <v>0.6</v>
      </c>
      <c r="C16" s="14" t="s">
        <v>41</v>
      </c>
    </row>
    <row r="17" customFormat="false" ht="7.5" hidden="false" customHeight="true" outlineLevel="0" collapsed="false"/>
    <row r="18" customFormat="false" ht="25.5" hidden="false" customHeight="true" outlineLevel="0" collapsed="false">
      <c r="A18" s="11" t="s">
        <v>42</v>
      </c>
      <c r="B18" s="11"/>
      <c r="C18" s="11"/>
    </row>
    <row r="19" customFormat="false" ht="21.75" hidden="false" customHeight="true" outlineLevel="0" collapsed="false">
      <c r="A19" s="15" t="s">
        <v>43</v>
      </c>
      <c r="B19" s="19" t="n">
        <v>0.45</v>
      </c>
      <c r="C19" s="16" t="s">
        <v>44</v>
      </c>
    </row>
    <row r="20" customFormat="false" ht="21.75" hidden="false" customHeight="true" outlineLevel="0" collapsed="false">
      <c r="A20" s="12" t="s">
        <v>45</v>
      </c>
      <c r="B20" s="17" t="n">
        <v>25000</v>
      </c>
    </row>
    <row r="21" customFormat="false" ht="21.75" hidden="false" customHeight="true" outlineLevel="0" collapsed="false">
      <c r="A21" s="15" t="s">
        <v>46</v>
      </c>
      <c r="B21" s="18" t="n">
        <v>0.3</v>
      </c>
      <c r="C21" s="16" t="s">
        <v>47</v>
      </c>
    </row>
    <row r="22" customFormat="false" ht="21.75" hidden="false" customHeight="true" outlineLevel="0" collapsed="false">
      <c r="A22" s="12" t="s">
        <v>48</v>
      </c>
      <c r="B22" s="17" t="n">
        <v>5000</v>
      </c>
    </row>
    <row r="23" customFormat="false" ht="21.75" hidden="false" customHeight="true" outlineLevel="0" collapsed="false">
      <c r="A23" s="15" t="s">
        <v>49</v>
      </c>
      <c r="B23" s="20" t="n">
        <v>2000</v>
      </c>
    </row>
    <row r="24" customFormat="false" ht="21.75" hidden="false" customHeight="true" outlineLevel="0" collapsed="false">
      <c r="A24" s="12" t="s">
        <v>50</v>
      </c>
      <c r="B24" s="20" t="n">
        <v>3000</v>
      </c>
    </row>
    <row r="25" customFormat="false" ht="21.75" hidden="false" customHeight="true" outlineLevel="0" collapsed="false">
      <c r="A25" s="15" t="s">
        <v>51</v>
      </c>
      <c r="B25" s="20" t="n">
        <v>800</v>
      </c>
    </row>
    <row r="26" customFormat="false" ht="21.75" hidden="false" customHeight="true" outlineLevel="0" collapsed="false">
      <c r="A26" s="12" t="s">
        <v>52</v>
      </c>
      <c r="B26" s="20" t="n">
        <v>2000</v>
      </c>
    </row>
    <row r="27" customFormat="false" ht="7.5" hidden="false" customHeight="true" outlineLevel="0" collapsed="false"/>
    <row r="28" customFormat="false" ht="25.5" hidden="false" customHeight="true" outlineLevel="0" collapsed="false">
      <c r="A28" s="11" t="s">
        <v>53</v>
      </c>
      <c r="B28" s="11"/>
      <c r="C28" s="11"/>
    </row>
    <row r="29" customFormat="false" ht="21.75" hidden="false" customHeight="true" outlineLevel="0" collapsed="false">
      <c r="A29" s="15" t="s">
        <v>54</v>
      </c>
      <c r="B29" s="19" t="n">
        <v>0.08</v>
      </c>
      <c r="C29" s="16" t="s">
        <v>55</v>
      </c>
    </row>
    <row r="30" customFormat="false" ht="21.75" hidden="false" customHeight="true" outlineLevel="0" collapsed="false">
      <c r="A30" s="12" t="s">
        <v>56</v>
      </c>
      <c r="B30" s="20" t="n">
        <v>0</v>
      </c>
      <c r="C30" s="14" t="s">
        <v>57</v>
      </c>
    </row>
    <row r="31" customFormat="false" ht="21.75" hidden="false" customHeight="true" outlineLevel="0" collapsed="false">
      <c r="A31" s="15" t="s">
        <v>58</v>
      </c>
      <c r="B31" s="18" t="n">
        <v>0.009</v>
      </c>
      <c r="C31" s="16" t="s">
        <v>59</v>
      </c>
    </row>
    <row r="32" customFormat="false" ht="7.5" hidden="false" customHeight="true" outlineLevel="0" collapsed="false"/>
    <row r="33" customFormat="false" ht="25.5" hidden="false" customHeight="true" outlineLevel="0" collapsed="false">
      <c r="A33" s="11" t="s">
        <v>60</v>
      </c>
      <c r="B33" s="11"/>
      <c r="C33" s="11"/>
    </row>
    <row r="34" customFormat="false" ht="21.75" hidden="false" customHeight="true" outlineLevel="0" collapsed="false">
      <c r="A34" s="12" t="s">
        <v>61</v>
      </c>
      <c r="B34" s="17" t="n">
        <v>20000</v>
      </c>
      <c r="C34" s="14" t="s">
        <v>62</v>
      </c>
    </row>
    <row r="35" customFormat="false" ht="21.75" hidden="false" customHeight="true" outlineLevel="0" collapsed="false">
      <c r="A35" s="15" t="s">
        <v>63</v>
      </c>
      <c r="B35" s="13" t="n">
        <v>6</v>
      </c>
      <c r="C35" s="16" t="s">
        <v>64</v>
      </c>
    </row>
    <row r="36" customFormat="false" ht="21.75" hidden="false" customHeight="true" outlineLevel="0" collapsed="false">
      <c r="A36" s="12" t="s">
        <v>65</v>
      </c>
      <c r="B36" s="20" t="n">
        <v>10000</v>
      </c>
      <c r="C36" s="14" t="s">
        <v>66</v>
      </c>
    </row>
    <row r="37" customFormat="false" ht="21.75" hidden="false" customHeight="true" outlineLevel="0" collapsed="false">
      <c r="A37" s="15" t="s">
        <v>67</v>
      </c>
      <c r="B37" s="13" t="n">
        <v>12</v>
      </c>
      <c r="C37" s="16" t="s">
        <v>68</v>
      </c>
    </row>
  </sheetData>
  <mergeCells count="6">
    <mergeCell ref="A1:C1"/>
    <mergeCell ref="A3:C3"/>
    <mergeCell ref="A10:C10"/>
    <mergeCell ref="A18:C18"/>
    <mergeCell ref="A28:C28"/>
    <mergeCell ref="A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15" min="2" style="0" width="13"/>
  </cols>
  <sheetData>
    <row r="1" customFormat="false" ht="49.5" hidden="false" customHeight="true" outlineLevel="0" collapsed="false">
      <c r="A1" s="10" t="s">
        <v>69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customFormat="false" ht="27.75" hidden="false" customHeight="true" outlineLevel="0" collapsed="false">
      <c r="A2" s="21" t="s">
        <v>70</v>
      </c>
      <c r="B2" s="21" t="s">
        <v>71</v>
      </c>
      <c r="C2" s="21" t="s">
        <v>72</v>
      </c>
      <c r="D2" s="21" t="s">
        <v>73</v>
      </c>
      <c r="E2" s="21" t="s">
        <v>74</v>
      </c>
      <c r="F2" s="21" t="s">
        <v>75</v>
      </c>
      <c r="G2" s="21" t="s">
        <v>76</v>
      </c>
      <c r="H2" s="21" t="s">
        <v>77</v>
      </c>
      <c r="I2" s="21" t="s">
        <v>78</v>
      </c>
      <c r="J2" s="21" t="s">
        <v>79</v>
      </c>
      <c r="K2" s="21" t="s">
        <v>80</v>
      </c>
      <c r="L2" s="21" t="s">
        <v>81</v>
      </c>
      <c r="M2" s="21" t="s">
        <v>82</v>
      </c>
      <c r="N2" s="22" t="s">
        <v>83</v>
      </c>
    </row>
    <row r="3" customFormat="false" ht="7.5" hidden="false" customHeight="true" outlineLevel="0" collapsed="false"/>
    <row r="4" customFormat="false" ht="24" hidden="false" customHeight="true" outlineLevel="0" collapsed="false">
      <c r="A4" s="23" t="s">
        <v>84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customFormat="false" ht="24" hidden="false" customHeight="true" outlineLevel="0" collapsed="false">
      <c r="A5" s="24" t="s">
        <v>85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customFormat="false" ht="21" hidden="false" customHeight="true" outlineLevel="0" collapsed="false">
      <c r="A6" s="25" t="s">
        <v>86</v>
      </c>
      <c r="B6" s="26" t="n">
        <f aca="false">'⚙️ Premissas'!B8</f>
        <v>50000</v>
      </c>
      <c r="C6" s="26" t="n">
        <f aca="false">B30</f>
        <v>51700</v>
      </c>
      <c r="D6" s="26" t="n">
        <f aca="false">C30</f>
        <v>53400</v>
      </c>
      <c r="E6" s="26" t="n">
        <f aca="false">D30</f>
        <v>55100</v>
      </c>
      <c r="F6" s="26" t="n">
        <f aca="false">E30</f>
        <v>56800</v>
      </c>
      <c r="G6" s="26" t="n">
        <f aca="false">F30</f>
        <v>58500</v>
      </c>
      <c r="H6" s="26" t="n">
        <f aca="false">G30</f>
        <v>40200</v>
      </c>
      <c r="I6" s="26" t="n">
        <f aca="false">H30</f>
        <v>41900</v>
      </c>
      <c r="J6" s="26" t="n">
        <f aca="false">I30</f>
        <v>43600</v>
      </c>
      <c r="K6" s="26" t="n">
        <f aca="false">J30</f>
        <v>45300</v>
      </c>
      <c r="L6" s="26" t="n">
        <f aca="false">K30</f>
        <v>47000</v>
      </c>
      <c r="M6" s="26" t="n">
        <f aca="false">L30</f>
        <v>48700</v>
      </c>
      <c r="N6" s="27" t="n">
        <f aca="false">B6</f>
        <v>50000</v>
      </c>
    </row>
    <row r="7" customFormat="false" ht="21" hidden="false" customHeight="true" outlineLevel="0" collapsed="false">
      <c r="A7" s="28" t="s">
        <v>87</v>
      </c>
      <c r="B7" s="29" t="n">
        <v>100000</v>
      </c>
      <c r="C7" s="29" t="n">
        <v>100000</v>
      </c>
      <c r="D7" s="29" t="n">
        <v>100000</v>
      </c>
      <c r="E7" s="29" t="n">
        <v>100000</v>
      </c>
      <c r="F7" s="29" t="n">
        <v>100000</v>
      </c>
      <c r="G7" s="29" t="n">
        <v>100000</v>
      </c>
      <c r="H7" s="29" t="n">
        <v>100000</v>
      </c>
      <c r="I7" s="29" t="n">
        <v>100000</v>
      </c>
      <c r="J7" s="29" t="n">
        <v>100000</v>
      </c>
      <c r="K7" s="29" t="n">
        <v>100000</v>
      </c>
      <c r="L7" s="29" t="n">
        <v>100000</v>
      </c>
      <c r="M7" s="29" t="n">
        <v>100000</v>
      </c>
      <c r="N7" s="30" t="n">
        <f aca="false">SUM(B7:M7)</f>
        <v>1200000</v>
      </c>
    </row>
    <row r="8" customFormat="false" ht="21" hidden="false" customHeight="true" outlineLevel="0" collapsed="false">
      <c r="A8" s="31" t="s">
        <v>88</v>
      </c>
      <c r="B8" s="29" t="n">
        <v>0</v>
      </c>
      <c r="C8" s="29" t="n">
        <v>0</v>
      </c>
      <c r="D8" s="29" t="n">
        <v>0</v>
      </c>
      <c r="E8" s="29" t="n">
        <v>0</v>
      </c>
      <c r="F8" s="29" t="n">
        <v>0</v>
      </c>
      <c r="G8" s="29" t="n">
        <v>0</v>
      </c>
      <c r="H8" s="29" t="n">
        <v>0</v>
      </c>
      <c r="I8" s="29" t="n">
        <v>0</v>
      </c>
      <c r="J8" s="29" t="n">
        <v>0</v>
      </c>
      <c r="K8" s="29" t="n">
        <v>0</v>
      </c>
      <c r="L8" s="29" t="n">
        <v>0</v>
      </c>
      <c r="M8" s="29" t="n">
        <v>0</v>
      </c>
      <c r="N8" s="30" t="n">
        <f aca="false">SUM(B8:M8)</f>
        <v>0</v>
      </c>
    </row>
    <row r="9" customFormat="false" ht="21" hidden="false" customHeight="true" outlineLevel="0" collapsed="false">
      <c r="A9" s="28" t="s">
        <v>89</v>
      </c>
      <c r="B9" s="29" t="n">
        <v>0</v>
      </c>
      <c r="C9" s="29" t="n">
        <v>0</v>
      </c>
      <c r="D9" s="29" t="n">
        <v>0</v>
      </c>
      <c r="E9" s="29" t="n">
        <v>0</v>
      </c>
      <c r="F9" s="29" t="n">
        <v>0</v>
      </c>
      <c r="G9" s="29" t="n">
        <v>0</v>
      </c>
      <c r="H9" s="29" t="n">
        <v>0</v>
      </c>
      <c r="I9" s="29" t="n">
        <v>0</v>
      </c>
      <c r="J9" s="29" t="n">
        <v>0</v>
      </c>
      <c r="K9" s="29" t="n">
        <v>0</v>
      </c>
      <c r="L9" s="29" t="n">
        <v>0</v>
      </c>
      <c r="M9" s="29" t="n">
        <v>0</v>
      </c>
      <c r="N9" s="30" t="n">
        <f aca="false">SUM(B9:M9)</f>
        <v>0</v>
      </c>
    </row>
    <row r="10" customFormat="false" ht="21" hidden="false" customHeight="true" outlineLevel="0" collapsed="false">
      <c r="A10" s="31" t="s">
        <v>90</v>
      </c>
      <c r="B10" s="29" t="n">
        <v>0</v>
      </c>
      <c r="C10" s="29" t="n">
        <v>0</v>
      </c>
      <c r="D10" s="29" t="n">
        <v>0</v>
      </c>
      <c r="E10" s="29" t="n">
        <v>0</v>
      </c>
      <c r="F10" s="29" t="n">
        <v>0</v>
      </c>
      <c r="G10" s="29" t="n">
        <v>0</v>
      </c>
      <c r="H10" s="29" t="n">
        <v>0</v>
      </c>
      <c r="I10" s="29" t="n">
        <v>0</v>
      </c>
      <c r="J10" s="29" t="n">
        <v>0</v>
      </c>
      <c r="K10" s="29" t="n">
        <v>0</v>
      </c>
      <c r="L10" s="29" t="n">
        <v>0</v>
      </c>
      <c r="M10" s="29" t="n">
        <v>0</v>
      </c>
      <c r="N10" s="30" t="n">
        <f aca="false">SUM(B10:M10)</f>
        <v>0</v>
      </c>
    </row>
    <row r="11" customFormat="false" ht="21" hidden="false" customHeight="true" outlineLevel="0" collapsed="false">
      <c r="A11" s="32" t="s">
        <v>91</v>
      </c>
      <c r="B11" s="33" t="n">
        <f aca="false">SUM(B7:B10)</f>
        <v>100000</v>
      </c>
      <c r="C11" s="33" t="n">
        <f aca="false">SUM(C7:C10)</f>
        <v>100000</v>
      </c>
      <c r="D11" s="33" t="n">
        <f aca="false">SUM(D7:D10)</f>
        <v>100000</v>
      </c>
      <c r="E11" s="33" t="n">
        <f aca="false">SUM(E7:E10)</f>
        <v>100000</v>
      </c>
      <c r="F11" s="33" t="n">
        <f aca="false">SUM(F7:F10)</f>
        <v>100000</v>
      </c>
      <c r="G11" s="33" t="n">
        <f aca="false">SUM(G7:G10)</f>
        <v>100000</v>
      </c>
      <c r="H11" s="33" t="n">
        <f aca="false">SUM(H7:H10)</f>
        <v>100000</v>
      </c>
      <c r="I11" s="33" t="n">
        <f aca="false">SUM(I7:I10)</f>
        <v>100000</v>
      </c>
      <c r="J11" s="33" t="n">
        <f aca="false">SUM(J7:J10)</f>
        <v>100000</v>
      </c>
      <c r="K11" s="33" t="n">
        <f aca="false">SUM(K7:K10)</f>
        <v>100000</v>
      </c>
      <c r="L11" s="33" t="n">
        <f aca="false">SUM(L7:L10)</f>
        <v>100000</v>
      </c>
      <c r="M11" s="33" t="n">
        <f aca="false">SUM(M7:M10)</f>
        <v>100000</v>
      </c>
      <c r="N11" s="27" t="n">
        <f aca="false">SUM(B11:M11)</f>
        <v>1200000</v>
      </c>
    </row>
    <row r="12" customFormat="false" ht="24" hidden="false" customHeight="true" outlineLevel="0" collapsed="false">
      <c r="A12" s="34" t="s">
        <v>92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4" customFormat="false" ht="21" hidden="false" customHeight="true" outlineLevel="0" collapsed="false">
      <c r="A14" s="31" t="s">
        <v>93</v>
      </c>
      <c r="B14" s="35" t="n">
        <f aca="false">(B7+B8)*'⚙️ Premissas'!B19</f>
        <v>45000</v>
      </c>
      <c r="C14" s="35" t="n">
        <f aca="false">(C7+C8)*'⚙️ Premissas'!B19</f>
        <v>45000</v>
      </c>
      <c r="D14" s="35" t="n">
        <f aca="false">(D7+D8)*'⚙️ Premissas'!B19</f>
        <v>45000</v>
      </c>
      <c r="E14" s="35" t="n">
        <f aca="false">(E7+E8)*'⚙️ Premissas'!B19</f>
        <v>45000</v>
      </c>
      <c r="F14" s="35" t="n">
        <f aca="false">(F7+F8)*'⚙️ Premissas'!B19</f>
        <v>45000</v>
      </c>
      <c r="G14" s="35" t="n">
        <f aca="false">(G7+G8)*'⚙️ Premissas'!B19</f>
        <v>45000</v>
      </c>
      <c r="H14" s="35" t="n">
        <f aca="false">(H7+H8)*'⚙️ Premissas'!B19</f>
        <v>45000</v>
      </c>
      <c r="I14" s="35" t="n">
        <f aca="false">(I7+I8)*'⚙️ Premissas'!B19</f>
        <v>45000</v>
      </c>
      <c r="J14" s="35" t="n">
        <f aca="false">(J7+J8)*'⚙️ Premissas'!B19</f>
        <v>45000</v>
      </c>
      <c r="K14" s="35" t="n">
        <f aca="false">(K7+K8)*'⚙️ Premissas'!B19</f>
        <v>45000</v>
      </c>
      <c r="L14" s="35" t="n">
        <f aca="false">(L7+L8)*'⚙️ Premissas'!B19</f>
        <v>45000</v>
      </c>
      <c r="M14" s="35" t="n">
        <f aca="false">(M7+M8)*'⚙️ Premissas'!B19</f>
        <v>45000</v>
      </c>
      <c r="N14" s="30" t="n">
        <f aca="false">SUM(B14:M14)</f>
        <v>540000</v>
      </c>
    </row>
    <row r="15" customFormat="false" ht="21" hidden="false" customHeight="true" outlineLevel="0" collapsed="false">
      <c r="A15" s="28" t="s">
        <v>94</v>
      </c>
      <c r="B15" s="36" t="n">
        <f aca="false">'⚙️ Premissas'!B20</f>
        <v>25000</v>
      </c>
      <c r="C15" s="36" t="n">
        <f aca="false">'⚙️ Premissas'!B20</f>
        <v>25000</v>
      </c>
      <c r="D15" s="36" t="n">
        <f aca="false">'⚙️ Premissas'!B20</f>
        <v>25000</v>
      </c>
      <c r="E15" s="36" t="n">
        <f aca="false">'⚙️ Premissas'!B20</f>
        <v>25000</v>
      </c>
      <c r="F15" s="36" t="n">
        <f aca="false">'⚙️ Premissas'!B20</f>
        <v>25000</v>
      </c>
      <c r="G15" s="36" t="n">
        <f aca="false">'⚙️ Premissas'!B20</f>
        <v>25000</v>
      </c>
      <c r="H15" s="36" t="n">
        <f aca="false">'⚙️ Premissas'!B20</f>
        <v>25000</v>
      </c>
      <c r="I15" s="36" t="n">
        <f aca="false">'⚙️ Premissas'!B20</f>
        <v>25000</v>
      </c>
      <c r="J15" s="36" t="n">
        <f aca="false">'⚙️ Premissas'!B20</f>
        <v>25000</v>
      </c>
      <c r="K15" s="36" t="n">
        <f aca="false">'⚙️ Premissas'!B20</f>
        <v>25000</v>
      </c>
      <c r="L15" s="36" t="n">
        <f aca="false">'⚙️ Premissas'!B20</f>
        <v>25000</v>
      </c>
      <c r="M15" s="36" t="n">
        <f aca="false">'⚙️ Premissas'!B20</f>
        <v>25000</v>
      </c>
      <c r="N15" s="30" t="n">
        <f aca="false">SUM(B15:M15)</f>
        <v>300000</v>
      </c>
    </row>
    <row r="16" customFormat="false" ht="21" hidden="false" customHeight="true" outlineLevel="0" collapsed="false">
      <c r="A16" s="31" t="s">
        <v>95</v>
      </c>
      <c r="B16" s="35" t="n">
        <f aca="false">'⚙️ Premissas'!B20*'⚙️ Premissas'!B21</f>
        <v>7500</v>
      </c>
      <c r="C16" s="35" t="n">
        <f aca="false">'⚙️ Premissas'!B20*'⚙️ Premissas'!B21</f>
        <v>7500</v>
      </c>
      <c r="D16" s="35" t="n">
        <f aca="false">'⚙️ Premissas'!B20*'⚙️ Premissas'!B21</f>
        <v>7500</v>
      </c>
      <c r="E16" s="35" t="n">
        <f aca="false">'⚙️ Premissas'!B20*'⚙️ Premissas'!B21</f>
        <v>7500</v>
      </c>
      <c r="F16" s="35" t="n">
        <f aca="false">'⚙️ Premissas'!B20*'⚙️ Premissas'!B21</f>
        <v>7500</v>
      </c>
      <c r="G16" s="35" t="n">
        <f aca="false">'⚙️ Premissas'!B20*'⚙️ Premissas'!B21</f>
        <v>7500</v>
      </c>
      <c r="H16" s="35" t="n">
        <f aca="false">'⚙️ Premissas'!B20*'⚙️ Premissas'!B21</f>
        <v>7500</v>
      </c>
      <c r="I16" s="35" t="n">
        <f aca="false">'⚙️ Premissas'!B20*'⚙️ Premissas'!B21</f>
        <v>7500</v>
      </c>
      <c r="J16" s="35" t="n">
        <f aca="false">'⚙️ Premissas'!B20*'⚙️ Premissas'!B21</f>
        <v>7500</v>
      </c>
      <c r="K16" s="35" t="n">
        <f aca="false">'⚙️ Premissas'!B20*'⚙️ Premissas'!B21</f>
        <v>7500</v>
      </c>
      <c r="L16" s="35" t="n">
        <f aca="false">'⚙️ Premissas'!B20*'⚙️ Premissas'!B21</f>
        <v>7500</v>
      </c>
      <c r="M16" s="35" t="n">
        <f aca="false">'⚙️ Premissas'!B20*'⚙️ Premissas'!B21</f>
        <v>7500</v>
      </c>
      <c r="N16" s="30" t="n">
        <f aca="false">SUM(B16:M16)</f>
        <v>90000</v>
      </c>
    </row>
    <row r="17" customFormat="false" ht="21" hidden="false" customHeight="true" outlineLevel="0" collapsed="false">
      <c r="A17" s="28" t="s">
        <v>96</v>
      </c>
      <c r="B17" s="36" t="n">
        <f aca="false">'⚙️ Premissas'!B22</f>
        <v>5000</v>
      </c>
      <c r="C17" s="36" t="n">
        <f aca="false">'⚙️ Premissas'!B22</f>
        <v>5000</v>
      </c>
      <c r="D17" s="36" t="n">
        <f aca="false">'⚙️ Premissas'!B22</f>
        <v>5000</v>
      </c>
      <c r="E17" s="36" t="n">
        <f aca="false">'⚙️ Premissas'!B22</f>
        <v>5000</v>
      </c>
      <c r="F17" s="36" t="n">
        <f aca="false">'⚙️ Premissas'!B22</f>
        <v>5000</v>
      </c>
      <c r="G17" s="36" t="n">
        <f aca="false">'⚙️ Premissas'!B22</f>
        <v>5000</v>
      </c>
      <c r="H17" s="36" t="n">
        <f aca="false">'⚙️ Premissas'!B22</f>
        <v>5000</v>
      </c>
      <c r="I17" s="36" t="n">
        <f aca="false">'⚙️ Premissas'!B22</f>
        <v>5000</v>
      </c>
      <c r="J17" s="36" t="n">
        <f aca="false">'⚙️ Premissas'!B22</f>
        <v>5000</v>
      </c>
      <c r="K17" s="36" t="n">
        <f aca="false">'⚙️ Premissas'!B22</f>
        <v>5000</v>
      </c>
      <c r="L17" s="36" t="n">
        <f aca="false">'⚙️ Premissas'!B22</f>
        <v>5000</v>
      </c>
      <c r="M17" s="36" t="n">
        <f aca="false">'⚙️ Premissas'!B22</f>
        <v>5000</v>
      </c>
      <c r="N17" s="30" t="n">
        <f aca="false">SUM(B17:M17)</f>
        <v>60000</v>
      </c>
    </row>
    <row r="18" customFormat="false" ht="21" hidden="false" customHeight="true" outlineLevel="0" collapsed="false">
      <c r="A18" s="31" t="s">
        <v>97</v>
      </c>
      <c r="B18" s="35" t="n">
        <f aca="false">'⚙️ Premissas'!B23</f>
        <v>2000</v>
      </c>
      <c r="C18" s="35" t="n">
        <f aca="false">'⚙️ Premissas'!B23</f>
        <v>2000</v>
      </c>
      <c r="D18" s="35" t="n">
        <f aca="false">'⚙️ Premissas'!B23</f>
        <v>2000</v>
      </c>
      <c r="E18" s="35" t="n">
        <f aca="false">'⚙️ Premissas'!B23</f>
        <v>2000</v>
      </c>
      <c r="F18" s="35" t="n">
        <f aca="false">'⚙️ Premissas'!B23</f>
        <v>2000</v>
      </c>
      <c r="G18" s="35" t="n">
        <f aca="false">'⚙️ Premissas'!B23</f>
        <v>2000</v>
      </c>
      <c r="H18" s="35" t="n">
        <f aca="false">'⚙️ Premissas'!B23</f>
        <v>2000</v>
      </c>
      <c r="I18" s="35" t="n">
        <f aca="false">'⚙️ Premissas'!B23</f>
        <v>2000</v>
      </c>
      <c r="J18" s="35" t="n">
        <f aca="false">'⚙️ Premissas'!B23</f>
        <v>2000</v>
      </c>
      <c r="K18" s="35" t="n">
        <f aca="false">'⚙️ Premissas'!B23</f>
        <v>2000</v>
      </c>
      <c r="L18" s="35" t="n">
        <f aca="false">'⚙️ Premissas'!B23</f>
        <v>2000</v>
      </c>
      <c r="M18" s="35" t="n">
        <f aca="false">'⚙️ Premissas'!B23</f>
        <v>2000</v>
      </c>
      <c r="N18" s="30" t="n">
        <f aca="false">SUM(B18:M18)</f>
        <v>24000</v>
      </c>
    </row>
    <row r="19" customFormat="false" ht="21" hidden="false" customHeight="true" outlineLevel="0" collapsed="false">
      <c r="A19" s="28" t="s">
        <v>98</v>
      </c>
      <c r="B19" s="36" t="n">
        <f aca="false">'⚙️ Premissas'!B24</f>
        <v>3000</v>
      </c>
      <c r="C19" s="36" t="n">
        <f aca="false">'⚙️ Premissas'!B24</f>
        <v>3000</v>
      </c>
      <c r="D19" s="36" t="n">
        <f aca="false">'⚙️ Premissas'!B24</f>
        <v>3000</v>
      </c>
      <c r="E19" s="36" t="n">
        <f aca="false">'⚙️ Premissas'!B24</f>
        <v>3000</v>
      </c>
      <c r="F19" s="36" t="n">
        <f aca="false">'⚙️ Premissas'!B24</f>
        <v>3000</v>
      </c>
      <c r="G19" s="36" t="n">
        <f aca="false">'⚙️ Premissas'!B24</f>
        <v>3000</v>
      </c>
      <c r="H19" s="36" t="n">
        <f aca="false">'⚙️ Premissas'!B24</f>
        <v>3000</v>
      </c>
      <c r="I19" s="36" t="n">
        <f aca="false">'⚙️ Premissas'!B24</f>
        <v>3000</v>
      </c>
      <c r="J19" s="36" t="n">
        <f aca="false">'⚙️ Premissas'!B24</f>
        <v>3000</v>
      </c>
      <c r="K19" s="36" t="n">
        <f aca="false">'⚙️ Premissas'!B24</f>
        <v>3000</v>
      </c>
      <c r="L19" s="36" t="n">
        <f aca="false">'⚙️ Premissas'!B24</f>
        <v>3000</v>
      </c>
      <c r="M19" s="36" t="n">
        <f aca="false">'⚙️ Premissas'!B24</f>
        <v>3000</v>
      </c>
      <c r="N19" s="30" t="n">
        <f aca="false">SUM(B19:M19)</f>
        <v>36000</v>
      </c>
    </row>
    <row r="20" customFormat="false" ht="21" hidden="false" customHeight="true" outlineLevel="0" collapsed="false">
      <c r="A20" s="31" t="s">
        <v>99</v>
      </c>
      <c r="B20" s="35" t="n">
        <f aca="false">'⚙️ Premissas'!B25</f>
        <v>800</v>
      </c>
      <c r="C20" s="35" t="n">
        <f aca="false">'⚙️ Premissas'!B25</f>
        <v>800</v>
      </c>
      <c r="D20" s="35" t="n">
        <f aca="false">'⚙️ Premissas'!B25</f>
        <v>800</v>
      </c>
      <c r="E20" s="35" t="n">
        <f aca="false">'⚙️ Premissas'!B25</f>
        <v>800</v>
      </c>
      <c r="F20" s="35" t="n">
        <f aca="false">'⚙️ Premissas'!B25</f>
        <v>800</v>
      </c>
      <c r="G20" s="35" t="n">
        <f aca="false">'⚙️ Premissas'!B25</f>
        <v>800</v>
      </c>
      <c r="H20" s="35" t="n">
        <f aca="false">'⚙️ Premissas'!B25</f>
        <v>800</v>
      </c>
      <c r="I20" s="35" t="n">
        <f aca="false">'⚙️ Premissas'!B25</f>
        <v>800</v>
      </c>
      <c r="J20" s="35" t="n">
        <f aca="false">'⚙️ Premissas'!B25</f>
        <v>800</v>
      </c>
      <c r="K20" s="35" t="n">
        <f aca="false">'⚙️ Premissas'!B25</f>
        <v>800</v>
      </c>
      <c r="L20" s="35" t="n">
        <f aca="false">'⚙️ Premissas'!B25</f>
        <v>800</v>
      </c>
      <c r="M20" s="35" t="n">
        <f aca="false">'⚙️ Premissas'!B25</f>
        <v>800</v>
      </c>
      <c r="N20" s="30" t="n">
        <f aca="false">SUM(B20:M20)</f>
        <v>9600</v>
      </c>
    </row>
    <row r="21" customFormat="false" ht="21" hidden="false" customHeight="true" outlineLevel="0" collapsed="false">
      <c r="A21" s="28" t="s">
        <v>100</v>
      </c>
      <c r="B21" s="36" t="n">
        <f aca="false">'⚙️ Premissas'!B26</f>
        <v>2000</v>
      </c>
      <c r="C21" s="36" t="n">
        <f aca="false">'⚙️ Premissas'!B26</f>
        <v>2000</v>
      </c>
      <c r="D21" s="36" t="n">
        <f aca="false">'⚙️ Premissas'!B26</f>
        <v>2000</v>
      </c>
      <c r="E21" s="36" t="n">
        <f aca="false">'⚙️ Premissas'!B26</f>
        <v>2000</v>
      </c>
      <c r="F21" s="36" t="n">
        <f aca="false">'⚙️ Premissas'!B26</f>
        <v>2000</v>
      </c>
      <c r="G21" s="36" t="n">
        <f aca="false">'⚙️ Premissas'!B26</f>
        <v>2000</v>
      </c>
      <c r="H21" s="36" t="n">
        <f aca="false">'⚙️ Premissas'!B26</f>
        <v>2000</v>
      </c>
      <c r="I21" s="36" t="n">
        <f aca="false">'⚙️ Premissas'!B26</f>
        <v>2000</v>
      </c>
      <c r="J21" s="36" t="n">
        <f aca="false">'⚙️ Premissas'!B26</f>
        <v>2000</v>
      </c>
      <c r="K21" s="36" t="n">
        <f aca="false">'⚙️ Premissas'!B26</f>
        <v>2000</v>
      </c>
      <c r="L21" s="36" t="n">
        <f aca="false">'⚙️ Premissas'!B26</f>
        <v>2000</v>
      </c>
      <c r="M21" s="36" t="n">
        <f aca="false">'⚙️ Premissas'!B26</f>
        <v>2000</v>
      </c>
      <c r="N21" s="30" t="n">
        <f aca="false">SUM(B21:M21)</f>
        <v>24000</v>
      </c>
    </row>
    <row r="22" customFormat="false" ht="21" hidden="false" customHeight="true" outlineLevel="0" collapsed="false">
      <c r="A22" s="31" t="s">
        <v>101</v>
      </c>
      <c r="B22" s="35" t="n">
        <f aca="false">(B7+B8)*'⚙️ Premissas'!B29</f>
        <v>8000</v>
      </c>
      <c r="C22" s="35" t="n">
        <f aca="false">(C7+C8)*'⚙️ Premissas'!B29</f>
        <v>8000</v>
      </c>
      <c r="D22" s="35" t="n">
        <f aca="false">(D7+D8)*'⚙️ Premissas'!B29</f>
        <v>8000</v>
      </c>
      <c r="E22" s="35" t="n">
        <f aca="false">(E7+E8)*'⚙️ Premissas'!B29</f>
        <v>8000</v>
      </c>
      <c r="F22" s="35" t="n">
        <f aca="false">(F7+F8)*'⚙️ Premissas'!B29</f>
        <v>8000</v>
      </c>
      <c r="G22" s="35" t="n">
        <f aca="false">(G7+G8)*'⚙️ Premissas'!B29</f>
        <v>8000</v>
      </c>
      <c r="H22" s="35" t="n">
        <f aca="false">(H7+H8)*'⚙️ Premissas'!B29</f>
        <v>8000</v>
      </c>
      <c r="I22" s="35" t="n">
        <f aca="false">(I7+I8)*'⚙️ Premissas'!B29</f>
        <v>8000</v>
      </c>
      <c r="J22" s="35" t="n">
        <f aca="false">(J7+J8)*'⚙️ Premissas'!B29</f>
        <v>8000</v>
      </c>
      <c r="K22" s="35" t="n">
        <f aca="false">(K7+K8)*'⚙️ Premissas'!B29</f>
        <v>8000</v>
      </c>
      <c r="L22" s="35" t="n">
        <f aca="false">(L7+L8)*'⚙️ Premissas'!B29</f>
        <v>8000</v>
      </c>
      <c r="M22" s="35" t="n">
        <f aca="false">(M7+M8)*'⚙️ Premissas'!B29</f>
        <v>8000</v>
      </c>
      <c r="N22" s="30" t="n">
        <f aca="false">SUM(B22:M22)</f>
        <v>96000</v>
      </c>
    </row>
    <row r="23" customFormat="false" ht="21" hidden="false" customHeight="true" outlineLevel="0" collapsed="false">
      <c r="A23" s="28" t="s">
        <v>102</v>
      </c>
      <c r="B23" s="36" t="n">
        <f aca="false">'⚙️ Premissas'!B30</f>
        <v>0</v>
      </c>
      <c r="C23" s="36" t="n">
        <f aca="false">'⚙️ Premissas'!B30</f>
        <v>0</v>
      </c>
      <c r="D23" s="36" t="n">
        <f aca="false">'⚙️ Premissas'!B30</f>
        <v>0</v>
      </c>
      <c r="E23" s="36" t="n">
        <f aca="false">'⚙️ Premissas'!B30</f>
        <v>0</v>
      </c>
      <c r="F23" s="36" t="n">
        <f aca="false">'⚙️ Premissas'!B30</f>
        <v>0</v>
      </c>
      <c r="G23" s="36" t="n">
        <f aca="false">'⚙️ Premissas'!B30</f>
        <v>0</v>
      </c>
      <c r="H23" s="36" t="n">
        <f aca="false">'⚙️ Premissas'!B30</f>
        <v>0</v>
      </c>
      <c r="I23" s="36" t="n">
        <f aca="false">'⚙️ Premissas'!B30</f>
        <v>0</v>
      </c>
      <c r="J23" s="36" t="n">
        <f aca="false">'⚙️ Premissas'!B30</f>
        <v>0</v>
      </c>
      <c r="K23" s="36" t="n">
        <f aca="false">'⚙️ Premissas'!B30</f>
        <v>0</v>
      </c>
      <c r="L23" s="36" t="n">
        <f aca="false">'⚙️ Premissas'!B30</f>
        <v>0</v>
      </c>
      <c r="M23" s="36" t="n">
        <f aca="false">'⚙️ Premissas'!B30</f>
        <v>0</v>
      </c>
      <c r="N23" s="30" t="n">
        <f aca="false">SUM(B23:M23)</f>
        <v>0</v>
      </c>
    </row>
    <row r="24" customFormat="false" ht="21" hidden="false" customHeight="true" outlineLevel="0" collapsed="false">
      <c r="A24" s="31" t="s">
        <v>103</v>
      </c>
      <c r="B24" s="35" t="n">
        <f aca="false">IF(1='⚙️ Premissas'!B35,'⚙️ Premissas'!B34,0)</f>
        <v>0</v>
      </c>
      <c r="C24" s="35" t="n">
        <f aca="false">IF(2='⚙️ Premissas'!B35,'⚙️ Premissas'!B34,0)</f>
        <v>0</v>
      </c>
      <c r="D24" s="35" t="n">
        <f aca="false">IF(3='⚙️ Premissas'!B35,'⚙️ Premissas'!B34,0)</f>
        <v>0</v>
      </c>
      <c r="E24" s="35" t="n">
        <f aca="false">IF(4='⚙️ Premissas'!B35,'⚙️ Premissas'!B34,0)</f>
        <v>0</v>
      </c>
      <c r="F24" s="35" t="n">
        <f aca="false">IF(5='⚙️ Premissas'!B35,'⚙️ Premissas'!B34,0)</f>
        <v>0</v>
      </c>
      <c r="G24" s="35" t="n">
        <f aca="false">IF(6='⚙️ Premissas'!B35,'⚙️ Premissas'!B34,0)</f>
        <v>20000</v>
      </c>
      <c r="H24" s="35" t="n">
        <f aca="false">IF(7='⚙️ Premissas'!B35,'⚙️ Premissas'!B34,0)</f>
        <v>0</v>
      </c>
      <c r="I24" s="35" t="n">
        <f aca="false">IF(8='⚙️ Premissas'!B35,'⚙️ Premissas'!B34,0)</f>
        <v>0</v>
      </c>
      <c r="J24" s="35" t="n">
        <f aca="false">IF(9='⚙️ Premissas'!B35,'⚙️ Premissas'!B34,0)</f>
        <v>0</v>
      </c>
      <c r="K24" s="35" t="n">
        <f aca="false">IF(10='⚙️ Premissas'!B35,'⚙️ Premissas'!B34,0)</f>
        <v>0</v>
      </c>
      <c r="L24" s="35" t="n">
        <f aca="false">IF(11='⚙️ Premissas'!B35,'⚙️ Premissas'!B34,0)</f>
        <v>0</v>
      </c>
      <c r="M24" s="35" t="n">
        <f aca="false">IF(12='⚙️ Premissas'!B35,'⚙️ Premissas'!B34,0)</f>
        <v>0</v>
      </c>
      <c r="N24" s="30" t="n">
        <f aca="false">SUM(B24:M24)</f>
        <v>20000</v>
      </c>
    </row>
    <row r="25" customFormat="false" ht="21" hidden="false" customHeight="true" outlineLevel="0" collapsed="false">
      <c r="A25" s="28" t="s">
        <v>104</v>
      </c>
      <c r="B25" s="36" t="n">
        <f aca="false">IF(1='⚙️ Premissas'!B37,'⚙️ Premissas'!B36,0)</f>
        <v>0</v>
      </c>
      <c r="C25" s="36" t="n">
        <f aca="false">IF(2='⚙️ Premissas'!B37,'⚙️ Premissas'!B36,0)</f>
        <v>0</v>
      </c>
      <c r="D25" s="36" t="n">
        <f aca="false">IF(3='⚙️ Premissas'!B37,'⚙️ Premissas'!B36,0)</f>
        <v>0</v>
      </c>
      <c r="E25" s="36" t="n">
        <f aca="false">IF(4='⚙️ Premissas'!B37,'⚙️ Premissas'!B36,0)</f>
        <v>0</v>
      </c>
      <c r="F25" s="36" t="n">
        <f aca="false">IF(5='⚙️ Premissas'!B37,'⚙️ Premissas'!B36,0)</f>
        <v>0</v>
      </c>
      <c r="G25" s="36" t="n">
        <f aca="false">IF(6='⚙️ Premissas'!B37,'⚙️ Premissas'!B36,0)</f>
        <v>0</v>
      </c>
      <c r="H25" s="36" t="n">
        <f aca="false">IF(7='⚙️ Premissas'!B37,'⚙️ Premissas'!B36,0)</f>
        <v>0</v>
      </c>
      <c r="I25" s="36" t="n">
        <f aca="false">IF(8='⚙️ Premissas'!B37,'⚙️ Premissas'!B36,0)</f>
        <v>0</v>
      </c>
      <c r="J25" s="36" t="n">
        <f aca="false">IF(9='⚙️ Premissas'!B37,'⚙️ Premissas'!B36,0)</f>
        <v>0</v>
      </c>
      <c r="K25" s="36" t="n">
        <f aca="false">IF(10='⚙️ Premissas'!B37,'⚙️ Premissas'!B36,0)</f>
        <v>0</v>
      </c>
      <c r="L25" s="36" t="n">
        <f aca="false">IF(11='⚙️ Premissas'!B37,'⚙️ Premissas'!B36,0)</f>
        <v>0</v>
      </c>
      <c r="M25" s="36" t="n">
        <f aca="false">IF(12='⚙️ Premissas'!B37,'⚙️ Premissas'!B36,0)</f>
        <v>10000</v>
      </c>
      <c r="N25" s="30" t="n">
        <f aca="false">SUM(B25:M25)</f>
        <v>10000</v>
      </c>
    </row>
    <row r="26" customFormat="false" ht="21" hidden="false" customHeight="true" outlineLevel="0" collapsed="false">
      <c r="A26" s="37" t="s">
        <v>105</v>
      </c>
      <c r="B26" s="38" t="n">
        <f aca="false">SUM(B14:B25)</f>
        <v>98300</v>
      </c>
      <c r="C26" s="38" t="n">
        <f aca="false">SUM(C14:C25)</f>
        <v>98300</v>
      </c>
      <c r="D26" s="38" t="n">
        <f aca="false">SUM(D14:D25)</f>
        <v>98300</v>
      </c>
      <c r="E26" s="38" t="n">
        <f aca="false">SUM(E14:E25)</f>
        <v>98300</v>
      </c>
      <c r="F26" s="38" t="n">
        <f aca="false">SUM(F14:F25)</f>
        <v>98300</v>
      </c>
      <c r="G26" s="38" t="n">
        <f aca="false">SUM(G14:G25)</f>
        <v>118300</v>
      </c>
      <c r="H26" s="38" t="n">
        <f aca="false">SUM(H14:H25)</f>
        <v>98300</v>
      </c>
      <c r="I26" s="38" t="n">
        <f aca="false">SUM(I14:I25)</f>
        <v>98300</v>
      </c>
      <c r="J26" s="38" t="n">
        <f aca="false">SUM(J14:J25)</f>
        <v>98300</v>
      </c>
      <c r="K26" s="38" t="n">
        <f aca="false">SUM(K14:K25)</f>
        <v>98300</v>
      </c>
      <c r="L26" s="38" t="n">
        <f aca="false">SUM(L14:L25)</f>
        <v>98300</v>
      </c>
      <c r="M26" s="38" t="n">
        <f aca="false">SUM(M14:M25)</f>
        <v>108300</v>
      </c>
      <c r="N26" s="27" t="n">
        <f aca="false">SUM(B26:M26)</f>
        <v>1209600</v>
      </c>
    </row>
    <row r="27" customFormat="false" ht="9.75" hidden="false" customHeight="true" outlineLevel="0" collapsed="false"/>
    <row r="28" customFormat="false" ht="21" hidden="false" customHeight="true" outlineLevel="0" collapsed="false">
      <c r="A28" s="25" t="s">
        <v>106</v>
      </c>
      <c r="B28" s="39" t="n">
        <f aca="false">B11-B26</f>
        <v>1700</v>
      </c>
      <c r="C28" s="39" t="n">
        <f aca="false">C11-C26</f>
        <v>1700</v>
      </c>
      <c r="D28" s="39" t="n">
        <f aca="false">D11-D26</f>
        <v>1700</v>
      </c>
      <c r="E28" s="39" t="n">
        <f aca="false">E11-E26</f>
        <v>1700</v>
      </c>
      <c r="F28" s="39" t="n">
        <f aca="false">F11-F26</f>
        <v>1700</v>
      </c>
      <c r="G28" s="39" t="n">
        <f aca="false">G11-G26</f>
        <v>-18300</v>
      </c>
      <c r="H28" s="39" t="n">
        <f aca="false">H11-H26</f>
        <v>1700</v>
      </c>
      <c r="I28" s="39" t="n">
        <f aca="false">I11-I26</f>
        <v>1700</v>
      </c>
      <c r="J28" s="39" t="n">
        <f aca="false">J11-J26</f>
        <v>1700</v>
      </c>
      <c r="K28" s="39" t="n">
        <f aca="false">K11-K26</f>
        <v>1700</v>
      </c>
      <c r="L28" s="39" t="n">
        <f aca="false">L11-L26</f>
        <v>1700</v>
      </c>
      <c r="M28" s="39" t="n">
        <f aca="false">M11-M26</f>
        <v>-8300</v>
      </c>
      <c r="N28" s="27" t="n">
        <f aca="false">SUM(B28:M28)</f>
        <v>-9600</v>
      </c>
    </row>
    <row r="29" customFormat="false" ht="9.75" hidden="false" customHeight="true" outlineLevel="0" collapsed="false"/>
    <row r="30" customFormat="false" ht="21" hidden="false" customHeight="true" outlineLevel="0" collapsed="false">
      <c r="A30" s="40" t="s">
        <v>107</v>
      </c>
      <c r="B30" s="41" t="n">
        <f aca="false">B6+B28</f>
        <v>51700</v>
      </c>
      <c r="C30" s="41" t="n">
        <f aca="false">C6+C28</f>
        <v>53400</v>
      </c>
      <c r="D30" s="41" t="n">
        <f aca="false">D6+D28</f>
        <v>55100</v>
      </c>
      <c r="E30" s="41" t="n">
        <f aca="false">E6+E28</f>
        <v>56800</v>
      </c>
      <c r="F30" s="41" t="n">
        <f aca="false">F6+F28</f>
        <v>58500</v>
      </c>
      <c r="G30" s="41" t="n">
        <f aca="false">G6+G28</f>
        <v>40200</v>
      </c>
      <c r="H30" s="41" t="n">
        <f aca="false">H6+H28</f>
        <v>41900</v>
      </c>
      <c r="I30" s="41" t="n">
        <f aca="false">I6+I28</f>
        <v>43600</v>
      </c>
      <c r="J30" s="41" t="n">
        <f aca="false">J6+J28</f>
        <v>45300</v>
      </c>
      <c r="K30" s="41" t="n">
        <f aca="false">K6+K28</f>
        <v>47000</v>
      </c>
      <c r="L30" s="41" t="n">
        <f aca="false">L6+L28</f>
        <v>48700</v>
      </c>
      <c r="M30" s="41" t="n">
        <f aca="false">M6+M28</f>
        <v>40400</v>
      </c>
      <c r="N30" s="42" t="n">
        <f aca="false">M30</f>
        <v>40400</v>
      </c>
    </row>
    <row r="31" customFormat="false" ht="7.5" hidden="false" customHeight="true" outlineLevel="0" collapsed="false"/>
    <row r="32" customFormat="false" ht="21.75" hidden="false" customHeight="true" outlineLevel="0" collapsed="false">
      <c r="A32" s="43" t="s">
        <v>108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</sheetData>
  <mergeCells count="5">
    <mergeCell ref="A1:N1"/>
    <mergeCell ref="A4:N4"/>
    <mergeCell ref="A5:N5"/>
    <mergeCell ref="A12:N12"/>
    <mergeCell ref="A32:N32"/>
  </mergeCells>
  <conditionalFormatting sqref="B28:M28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B30:M30">
    <cfRule type="cellIs" priority="4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18"/>
  </cols>
  <sheetData>
    <row r="1" customFormat="false" ht="49.5" hidden="false" customHeight="true" outlineLevel="0" collapsed="false">
      <c r="A1" s="10" t="s">
        <v>109</v>
      </c>
      <c r="B1" s="10"/>
      <c r="C1" s="10"/>
      <c r="D1" s="10"/>
    </row>
    <row r="2" customFormat="false" ht="7.5" hidden="false" customHeight="true" outlineLevel="0" collapsed="false"/>
    <row r="3" customFormat="false" ht="27.75" hidden="false" customHeight="true" outlineLevel="0" collapsed="false">
      <c r="A3" s="44" t="s">
        <v>110</v>
      </c>
      <c r="B3" s="44" t="s">
        <v>111</v>
      </c>
      <c r="C3" s="44" t="s">
        <v>112</v>
      </c>
      <c r="D3" s="44" t="s">
        <v>113</v>
      </c>
    </row>
    <row r="4" customFormat="false" ht="21.75" hidden="false" customHeight="true" outlineLevel="0" collapsed="false">
      <c r="A4" s="45" t="s">
        <v>114</v>
      </c>
      <c r="B4" s="33" t="n">
        <f aca="false">'📊 Fluxo Mensal'!N11</f>
        <v>1200000</v>
      </c>
      <c r="C4" s="46"/>
      <c r="D4" s="47" t="s">
        <v>115</v>
      </c>
    </row>
    <row r="5" customFormat="false" ht="21.75" hidden="false" customHeight="true" outlineLevel="0" collapsed="false">
      <c r="A5" s="15" t="s">
        <v>116</v>
      </c>
      <c r="B5" s="36" t="n">
        <f aca="false">'📊 Fluxo Mensal'!N14</f>
        <v>540000</v>
      </c>
      <c r="C5" s="48" t="n">
        <f aca="false">'📊 Fluxo Mensal'!N14/B4</f>
        <v>0.45</v>
      </c>
      <c r="D5" s="16" t="s">
        <v>117</v>
      </c>
    </row>
    <row r="6" customFormat="false" ht="21.75" hidden="false" customHeight="true" outlineLevel="0" collapsed="false">
      <c r="A6" s="12" t="s">
        <v>118</v>
      </c>
      <c r="B6" s="35" t="n">
        <f aca="false">'📊 Fluxo Mensal'!N15+'📊 Fluxo Mensal'!N16</f>
        <v>390000</v>
      </c>
      <c r="C6" s="49" t="n">
        <f aca="false">('📊 Fluxo Mensal'!N15+'📊 Fluxo Mensal'!N16)/B4</f>
        <v>0.325</v>
      </c>
      <c r="D6" s="14" t="s">
        <v>119</v>
      </c>
    </row>
    <row r="7" customFormat="false" ht="21.75" hidden="false" customHeight="true" outlineLevel="0" collapsed="false">
      <c r="A7" s="15" t="s">
        <v>120</v>
      </c>
      <c r="B7" s="36" t="n">
        <f aca="false">'📊 Fluxo Mensal'!N17+'📊 Fluxo Mensal'!N18+'📊 Fluxo Mensal'!N19+'📊 Fluxo Mensal'!N20+'📊 Fluxo Mensal'!N21</f>
        <v>153600</v>
      </c>
      <c r="C7" s="48" t="n">
        <f aca="false">('📊 Fluxo Mensal'!N17+'📊 Fluxo Mensal'!N18+'📊 Fluxo Mensal'!N19+'📊 Fluxo Mensal'!N20+'📊 Fluxo Mensal'!N21)/B4</f>
        <v>0.128</v>
      </c>
      <c r="D7" s="16" t="s">
        <v>121</v>
      </c>
    </row>
    <row r="8" customFormat="false" ht="21.75" hidden="false" customHeight="true" outlineLevel="0" collapsed="false">
      <c r="A8" s="12" t="s">
        <v>122</v>
      </c>
      <c r="B8" s="35" t="n">
        <f aca="false">'📊 Fluxo Mensal'!N22</f>
        <v>96000</v>
      </c>
      <c r="C8" s="49" t="n">
        <f aca="false">'📊 Fluxo Mensal'!N22/B4</f>
        <v>0.08</v>
      </c>
      <c r="D8" s="14" t="s">
        <v>123</v>
      </c>
    </row>
    <row r="9" customFormat="false" ht="21.75" hidden="false" customHeight="true" outlineLevel="0" collapsed="false">
      <c r="A9" s="15" t="s">
        <v>124</v>
      </c>
      <c r="B9" s="36" t="n">
        <f aca="false">'📊 Fluxo Mensal'!N23</f>
        <v>0</v>
      </c>
      <c r="C9" s="48" t="n">
        <f aca="false">'📊 Fluxo Mensal'!N23/B4</f>
        <v>0</v>
      </c>
      <c r="D9" s="16" t="s">
        <v>125</v>
      </c>
    </row>
    <row r="10" customFormat="false" ht="21.75" hidden="false" customHeight="true" outlineLevel="0" collapsed="false">
      <c r="A10" s="12" t="s">
        <v>126</v>
      </c>
      <c r="B10" s="35" t="n">
        <f aca="false">'📊 Fluxo Mensal'!N24</f>
        <v>20000</v>
      </c>
      <c r="C10" s="49" t="n">
        <f aca="false">'📊 Fluxo Mensal'!N24/B4</f>
        <v>0.0166666666666667</v>
      </c>
      <c r="D10" s="14" t="s">
        <v>127</v>
      </c>
    </row>
    <row r="11" customFormat="false" ht="21.75" hidden="false" customHeight="true" outlineLevel="0" collapsed="false">
      <c r="A11" s="15" t="s">
        <v>128</v>
      </c>
      <c r="B11" s="36" t="n">
        <f aca="false">'📊 Fluxo Mensal'!N25</f>
        <v>10000</v>
      </c>
      <c r="C11" s="48" t="n">
        <f aca="false">'📊 Fluxo Mensal'!N25/B4</f>
        <v>0.00833333333333333</v>
      </c>
      <c r="D11" s="16" t="s">
        <v>129</v>
      </c>
    </row>
    <row r="12" customFormat="false" ht="7.5" hidden="false" customHeight="true" outlineLevel="0" collapsed="false"/>
    <row r="13" customFormat="false" ht="21.75" hidden="false" customHeight="true" outlineLevel="0" collapsed="false">
      <c r="A13" s="50" t="s">
        <v>130</v>
      </c>
      <c r="B13" s="38" t="n">
        <f aca="false">'📊 Fluxo Mensal'!N26</f>
        <v>1209600</v>
      </c>
      <c r="C13" s="51" t="n">
        <f aca="false">'📊 Fluxo Mensal'!N26/B4</f>
        <v>1.008</v>
      </c>
      <c r="D13" s="52" t="s">
        <v>131</v>
      </c>
    </row>
    <row r="14" customFormat="false" ht="7.5" hidden="false" customHeight="true" outlineLevel="0" collapsed="false"/>
    <row r="15" customFormat="false" ht="21.75" hidden="false" customHeight="true" outlineLevel="0" collapsed="false">
      <c r="A15" s="53" t="s">
        <v>132</v>
      </c>
      <c r="B15" s="26" t="n">
        <f aca="false">'📊 Fluxo Mensal'!N28</f>
        <v>-9600</v>
      </c>
      <c r="C15" s="54" t="n">
        <f aca="false">'📊 Fluxo Mensal'!N28/B4</f>
        <v>-0.008</v>
      </c>
      <c r="D15" s="55" t="s">
        <v>133</v>
      </c>
    </row>
    <row r="16" customFormat="false" ht="21.75" hidden="false" customHeight="true" outlineLevel="0" collapsed="false">
      <c r="A16" s="53" t="s">
        <v>134</v>
      </c>
      <c r="B16" s="26" t="n">
        <f aca="false">'📊 Fluxo Mensal'!M30</f>
        <v>40400</v>
      </c>
      <c r="C16" s="56"/>
      <c r="D16" s="55" t="s">
        <v>135</v>
      </c>
    </row>
    <row r="17" customFormat="false" ht="7.5" hidden="false" customHeight="true" outlineLevel="0" collapsed="false"/>
    <row r="18" customFormat="false" ht="24" hidden="false" customHeight="true" outlineLevel="0" collapsed="false">
      <c r="A18" s="57" t="s">
        <v>136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customFormat="false" ht="21.75" hidden="false" customHeight="true" outlineLevel="0" collapsed="false">
      <c r="A19" s="15" t="s">
        <v>137</v>
      </c>
      <c r="B19" s="58" t="n">
        <f aca="false">(B4-'📊 Fluxo Mensal'!N14)/B4</f>
        <v>0.55</v>
      </c>
      <c r="C19" s="59" t="s">
        <v>138</v>
      </c>
      <c r="D19" s="59"/>
    </row>
    <row r="20" customFormat="false" ht="21.75" hidden="false" customHeight="true" outlineLevel="0" collapsed="false">
      <c r="A20" s="12" t="s">
        <v>139</v>
      </c>
      <c r="B20" s="58" t="n">
        <f aca="false">B15/B4</f>
        <v>-0.008</v>
      </c>
      <c r="C20" s="60" t="s">
        <v>140</v>
      </c>
      <c r="D20" s="60"/>
    </row>
    <row r="21" customFormat="false" ht="21.75" hidden="false" customHeight="true" outlineLevel="0" collapsed="false">
      <c r="A21" s="15" t="s">
        <v>141</v>
      </c>
      <c r="B21" s="61" t="n">
        <f aca="false">B4/('📊 Fluxo Mensal'!N15+'📊 Fluxo Mensal'!N16+'📊 Fluxo Mensal'!N17+'📊 Fluxo Mensal'!N18+'📊 Fluxo Mensal'!N20+'📊 Fluxo Mensal'!N21)</f>
        <v>2.36406619385343</v>
      </c>
      <c r="C21" s="59" t="s">
        <v>142</v>
      </c>
      <c r="D21" s="59"/>
    </row>
    <row r="22" customFormat="false" ht="21.75" hidden="false" customHeight="true" outlineLevel="0" collapsed="false">
      <c r="A22" s="12" t="s">
        <v>143</v>
      </c>
      <c r="B22" s="62" t="n">
        <f aca="false">('📊 Fluxo Mensal'!N26-'📊 Fluxo Mensal'!N24-'📊 Fluxo Mensal'!N25)/12</f>
        <v>98300</v>
      </c>
      <c r="C22" s="60" t="s">
        <v>144</v>
      </c>
      <c r="D22" s="60"/>
    </row>
    <row r="23" customFormat="false" ht="21.75" hidden="false" customHeight="true" outlineLevel="0" collapsed="false">
      <c r="A23" s="15" t="s">
        <v>145</v>
      </c>
      <c r="B23" s="63" t="n">
        <f aca="false">IF(B22&gt;0,B16/B22,0)</f>
        <v>0.410986775178026</v>
      </c>
      <c r="C23" s="59" t="s">
        <v>146</v>
      </c>
      <c r="D23" s="59"/>
    </row>
    <row r="24" customFormat="false" ht="21.75" hidden="false" customHeight="true" outlineLevel="0" collapsed="false">
      <c r="A24" s="12" t="s">
        <v>147</v>
      </c>
      <c r="B24" s="62" t="n">
        <f aca="false">('📊 Fluxo Mensal'!N15+'📊 Fluxo Mensal'!N16+'📊 Fluxo Mensal'!N17+'📊 Fluxo Mensal'!N18+'📊 Fluxo Mensal'!N20+'📊 Fluxo Mensal'!N21)/12/(1-'⚙️ Premissas'!B19-'⚙️ Premissas'!B29)</f>
        <v>90000</v>
      </c>
      <c r="C24" s="60" t="s">
        <v>148</v>
      </c>
      <c r="D24" s="60"/>
    </row>
  </sheetData>
  <mergeCells count="8">
    <mergeCell ref="A1:D1"/>
    <mergeCell ref="A18:N18"/>
    <mergeCell ref="C19:D19"/>
    <mergeCell ref="C20:D20"/>
    <mergeCell ref="C21:D21"/>
    <mergeCell ref="C22:D22"/>
    <mergeCell ref="C23:D23"/>
    <mergeCell ref="C24:D24"/>
  </mergeCells>
  <conditionalFormatting sqref="B15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30"/>
  </cols>
  <sheetData>
    <row r="1" customFormat="false" ht="49.5" hidden="false" customHeight="true" outlineLevel="0" collapsed="false">
      <c r="A1" s="10" t="s">
        <v>149</v>
      </c>
      <c r="B1" s="10"/>
      <c r="C1" s="10"/>
      <c r="D1" s="10"/>
    </row>
    <row r="2" customFormat="false" ht="7.5" hidden="false" customHeight="true" outlineLevel="0" collapsed="false"/>
    <row r="3" customFormat="false" ht="27.75" hidden="false" customHeight="true" outlineLevel="0" collapsed="false">
      <c r="A3" s="44" t="s">
        <v>150</v>
      </c>
      <c r="B3" s="44" t="s">
        <v>151</v>
      </c>
      <c r="C3" s="44" t="s">
        <v>152</v>
      </c>
      <c r="D3" s="44" t="s">
        <v>153</v>
      </c>
    </row>
    <row r="4" customFormat="false" ht="24" hidden="false" customHeight="true" outlineLevel="0" collapsed="false">
      <c r="A4" s="45" t="s">
        <v>154</v>
      </c>
      <c r="B4" s="33" t="n">
        <f aca="false">'📊 Fluxo Mensal'!N11</f>
        <v>1200000</v>
      </c>
      <c r="C4" s="64" t="n">
        <f aca="false">IF(B4&lt;&gt;0,B4/B4,0)</f>
        <v>1</v>
      </c>
      <c r="D4" s="47" t="s">
        <v>155</v>
      </c>
    </row>
    <row r="5" customFormat="false" ht="24" hidden="false" customHeight="true" outlineLevel="0" collapsed="false">
      <c r="A5" s="15" t="s">
        <v>156</v>
      </c>
      <c r="B5" s="36" t="n">
        <f aca="false">-'📊 Fluxo Mensal'!N22</f>
        <v>-96000</v>
      </c>
      <c r="C5" s="48" t="n">
        <f aca="false">IF(B4&lt;&gt;0,B5/B4,0)</f>
        <v>-0.08</v>
      </c>
      <c r="D5" s="16" t="s">
        <v>157</v>
      </c>
    </row>
    <row r="6" customFormat="false" ht="24" hidden="false" customHeight="true" outlineLevel="0" collapsed="false">
      <c r="A6" s="53" t="s">
        <v>158</v>
      </c>
      <c r="B6" s="26" t="n">
        <f aca="false">B4+B5</f>
        <v>1104000</v>
      </c>
      <c r="C6" s="54" t="n">
        <f aca="false">IF(B4&lt;&gt;0,B6/B4,0)</f>
        <v>0.92</v>
      </c>
      <c r="D6" s="55" t="s">
        <v>159</v>
      </c>
    </row>
    <row r="7" customFormat="false" ht="24" hidden="false" customHeight="true" outlineLevel="0" collapsed="false">
      <c r="A7" s="15" t="s">
        <v>160</v>
      </c>
      <c r="B7" s="36" t="n">
        <f aca="false">-'📊 Fluxo Mensal'!N14</f>
        <v>-540000</v>
      </c>
      <c r="C7" s="48" t="n">
        <f aca="false">IF(B4&lt;&gt;0,B7/B4,0)</f>
        <v>-0.45</v>
      </c>
      <c r="D7" s="16" t="s">
        <v>117</v>
      </c>
    </row>
    <row r="8" customFormat="false" ht="24" hidden="false" customHeight="true" outlineLevel="0" collapsed="false">
      <c r="A8" s="53" t="s">
        <v>161</v>
      </c>
      <c r="B8" s="26" t="n">
        <f aca="false">B6+B7</f>
        <v>564000</v>
      </c>
      <c r="C8" s="54" t="n">
        <f aca="false">IF(B4&lt;&gt;0,B8/B4,0)</f>
        <v>0.47</v>
      </c>
      <c r="D8" s="55" t="s">
        <v>162</v>
      </c>
    </row>
    <row r="9" customFormat="false" ht="24" hidden="false" customHeight="true" outlineLevel="0" collapsed="false">
      <c r="A9" s="15" t="s">
        <v>163</v>
      </c>
      <c r="B9" s="36" t="n">
        <f aca="false">-('📊 Fluxo Mensal'!N15+'📊 Fluxo Mensal'!N16)</f>
        <v>-390000</v>
      </c>
      <c r="C9" s="48" t="n">
        <f aca="false">IF(B4&lt;&gt;0,B9/B4,0)</f>
        <v>-0.325</v>
      </c>
      <c r="D9" s="16"/>
    </row>
    <row r="10" customFormat="false" ht="24" hidden="false" customHeight="true" outlineLevel="0" collapsed="false">
      <c r="A10" s="12" t="s">
        <v>164</v>
      </c>
      <c r="B10" s="35" t="n">
        <f aca="false">-'📊 Fluxo Mensal'!N17</f>
        <v>-60000</v>
      </c>
      <c r="C10" s="49" t="n">
        <f aca="false">IF(B4&lt;&gt;0,B10/B4,0)</f>
        <v>-0.05</v>
      </c>
      <c r="D10" s="14"/>
    </row>
    <row r="11" customFormat="false" ht="24" hidden="false" customHeight="true" outlineLevel="0" collapsed="false">
      <c r="A11" s="15" t="s">
        <v>165</v>
      </c>
      <c r="B11" s="36" t="n">
        <f aca="false">-'📊 Fluxo Mensal'!N18</f>
        <v>-24000</v>
      </c>
      <c r="C11" s="48" t="n">
        <f aca="false">IF(B4&lt;&gt;0,B11/B4,0)</f>
        <v>-0.02</v>
      </c>
      <c r="D11" s="16" t="s">
        <v>166</v>
      </c>
    </row>
    <row r="12" customFormat="false" ht="24" hidden="false" customHeight="true" outlineLevel="0" collapsed="false">
      <c r="A12" s="12" t="s">
        <v>167</v>
      </c>
      <c r="B12" s="35" t="n">
        <f aca="false">-'📊 Fluxo Mensal'!N19</f>
        <v>-36000</v>
      </c>
      <c r="C12" s="49" t="n">
        <f aca="false">IF(B4&lt;&gt;0,B12/B4,0)</f>
        <v>-0.03</v>
      </c>
      <c r="D12" s="14"/>
    </row>
    <row r="13" customFormat="false" ht="24" hidden="false" customHeight="true" outlineLevel="0" collapsed="false">
      <c r="A13" s="15" t="s">
        <v>168</v>
      </c>
      <c r="B13" s="36" t="n">
        <f aca="false">-('📊 Fluxo Mensal'!N20+'📊 Fluxo Mensal'!N21)</f>
        <v>-33600</v>
      </c>
      <c r="C13" s="48" t="n">
        <f aca="false">IF(B4&lt;&gt;0,B13/B4,0)</f>
        <v>-0.028</v>
      </c>
      <c r="D13" s="16"/>
    </row>
    <row r="14" customFormat="false" ht="24" hidden="false" customHeight="true" outlineLevel="0" collapsed="false">
      <c r="A14" s="53" t="s">
        <v>169</v>
      </c>
      <c r="B14" s="26" t="n">
        <f aca="false">SUM(B9:B13)+B8</f>
        <v>20400</v>
      </c>
      <c r="C14" s="54" t="n">
        <f aca="false">IF(B4&lt;&gt;0,B14/B4,0)</f>
        <v>0.017</v>
      </c>
      <c r="D14" s="55" t="s">
        <v>170</v>
      </c>
    </row>
    <row r="15" customFormat="false" ht="24" hidden="false" customHeight="true" outlineLevel="0" collapsed="false">
      <c r="A15" s="15" t="s">
        <v>171</v>
      </c>
      <c r="B15" s="36" t="n">
        <f aca="false">-'📊 Fluxo Mensal'!N23</f>
        <v>-0</v>
      </c>
      <c r="C15" s="48" t="n">
        <f aca="false">IF(B4&lt;&gt;0,B15/B4,0)</f>
        <v>-0</v>
      </c>
      <c r="D15" s="16" t="s">
        <v>172</v>
      </c>
    </row>
    <row r="16" customFormat="false" ht="24" hidden="false" customHeight="true" outlineLevel="0" collapsed="false">
      <c r="A16" s="12" t="s">
        <v>173</v>
      </c>
      <c r="B16" s="35" t="n">
        <f aca="false">-'📊 Fluxo Mensal'!N24</f>
        <v>-20000</v>
      </c>
      <c r="C16" s="49" t="n">
        <f aca="false">IF(B4&lt;&gt;0,B16/B4,0)</f>
        <v>-0.0166666666666667</v>
      </c>
      <c r="D16" s="14" t="s">
        <v>174</v>
      </c>
    </row>
    <row r="17" customFormat="false" ht="24" hidden="false" customHeight="true" outlineLevel="0" collapsed="false">
      <c r="A17" s="45" t="s">
        <v>175</v>
      </c>
      <c r="B17" s="33" t="n">
        <f aca="false">B14+B15+B16</f>
        <v>400</v>
      </c>
      <c r="C17" s="64" t="n">
        <f aca="false">IF(B4&lt;&gt;0,B17/B4,0)</f>
        <v>0.000333333333333333</v>
      </c>
      <c r="D17" s="47" t="s">
        <v>176</v>
      </c>
    </row>
  </sheetData>
  <mergeCells count="1">
    <mergeCell ref="A1:D1"/>
  </mergeCells>
  <conditionalFormatting sqref="B17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13" min="2" style="0" width="12"/>
  </cols>
  <sheetData>
    <row r="1" customFormat="false" ht="54.75" hidden="false" customHeight="true" outlineLevel="0" collapsed="false">
      <c r="A1" s="65" t="s">
        <v>177</v>
      </c>
      <c r="B1" s="65"/>
      <c r="C1" s="65"/>
      <c r="D1" s="65"/>
      <c r="E1" s="65"/>
      <c r="F1" s="65"/>
      <c r="G1" s="65"/>
      <c r="H1" s="65"/>
      <c r="I1" s="65"/>
    </row>
    <row r="2" customFormat="false" ht="7.5" hidden="false" customHeight="true" outlineLevel="0" collapsed="false"/>
    <row r="3" customFormat="false" ht="15.75" hidden="false" customHeight="true" outlineLevel="0" collapsed="false">
      <c r="A3" s="66"/>
      <c r="B3" s="66"/>
      <c r="C3" s="66"/>
      <c r="D3" s="66"/>
      <c r="E3" s="66"/>
      <c r="F3" s="66"/>
      <c r="G3" s="66"/>
      <c r="H3" s="66"/>
      <c r="I3" s="67"/>
    </row>
    <row r="4" customFormat="false" ht="19.5" hidden="false" customHeight="true" outlineLevel="0" collapsed="false">
      <c r="A4" s="68" t="s">
        <v>178</v>
      </c>
      <c r="B4" s="68"/>
      <c r="C4" s="68" t="s">
        <v>179</v>
      </c>
      <c r="D4" s="68"/>
      <c r="E4" s="68" t="s">
        <v>180</v>
      </c>
      <c r="F4" s="68"/>
      <c r="G4" s="68" t="s">
        <v>181</v>
      </c>
      <c r="H4" s="68"/>
      <c r="I4" s="69" t="s">
        <v>182</v>
      </c>
    </row>
    <row r="5" customFormat="false" ht="19.5" hidden="false" customHeight="true" outlineLevel="0" collapsed="false">
      <c r="A5" s="70" t="n">
        <f aca="false">'📈 Resumo Anual'!B4</f>
        <v>1200000</v>
      </c>
      <c r="B5" s="70"/>
      <c r="C5" s="70" t="n">
        <f aca="false">'📈 Resumo Anual'!B13</f>
        <v>1209600</v>
      </c>
      <c r="D5" s="70"/>
      <c r="E5" s="70" t="n">
        <f aca="false">'📈 Resumo Anual'!B15</f>
        <v>-9600</v>
      </c>
      <c r="F5" s="70"/>
      <c r="G5" s="70" t="n">
        <f aca="false">'📈 Resumo Anual'!B16</f>
        <v>40400</v>
      </c>
      <c r="H5" s="70"/>
      <c r="I5" s="71" t="n">
        <f aca="false">'📈 Resumo Anual'!B20</f>
        <v>-0.008</v>
      </c>
    </row>
    <row r="6" customFormat="false" ht="19.5" hidden="false" customHeight="true" outlineLevel="0" collapsed="false">
      <c r="A6" s="66"/>
      <c r="B6" s="66"/>
      <c r="C6" s="66"/>
      <c r="D6" s="66"/>
      <c r="E6" s="66"/>
      <c r="F6" s="66"/>
      <c r="G6" s="66"/>
      <c r="H6" s="66"/>
      <c r="I6" s="67"/>
    </row>
    <row r="7" customFormat="false" ht="15.75" hidden="false" customHeight="true" outlineLevel="0" collapsed="false">
      <c r="A7" s="66"/>
      <c r="B7" s="66"/>
      <c r="C7" s="66"/>
      <c r="D7" s="66"/>
      <c r="E7" s="66"/>
      <c r="F7" s="66"/>
      <c r="G7" s="66"/>
      <c r="H7" s="66"/>
      <c r="I7" s="67"/>
    </row>
    <row r="8" customFormat="false" ht="12" hidden="false" customHeight="true" outlineLevel="0" collapsed="false"/>
    <row r="9" customFormat="false" ht="24" hidden="false" customHeight="true" outlineLevel="0" collapsed="false">
      <c r="A9" s="57" t="s">
        <v>183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customFormat="false" ht="24" hidden="false" customHeight="true" outlineLevel="0" collapsed="false">
      <c r="A10" s="72" t="s">
        <v>184</v>
      </c>
      <c r="B10" s="73" t="s">
        <v>71</v>
      </c>
      <c r="C10" s="73" t="s">
        <v>72</v>
      </c>
      <c r="D10" s="73" t="s">
        <v>73</v>
      </c>
      <c r="E10" s="73" t="s">
        <v>74</v>
      </c>
      <c r="F10" s="73" t="s">
        <v>75</v>
      </c>
      <c r="G10" s="73" t="s">
        <v>76</v>
      </c>
      <c r="H10" s="73" t="s">
        <v>77</v>
      </c>
      <c r="I10" s="73" t="s">
        <v>78</v>
      </c>
      <c r="J10" s="73" t="s">
        <v>79</v>
      </c>
      <c r="K10" s="73" t="s">
        <v>80</v>
      </c>
      <c r="L10" s="73" t="s">
        <v>81</v>
      </c>
      <c r="M10" s="73" t="s">
        <v>82</v>
      </c>
    </row>
    <row r="11" customFormat="false" ht="21.75" hidden="false" customHeight="true" outlineLevel="0" collapsed="false">
      <c r="A11" s="74" t="s">
        <v>185</v>
      </c>
      <c r="B11" s="75" t="n">
        <f aca="false">'📊 Fluxo Mensal'!B11</f>
        <v>100000</v>
      </c>
      <c r="C11" s="75" t="n">
        <f aca="false">'📊 Fluxo Mensal'!C11</f>
        <v>100000</v>
      </c>
      <c r="D11" s="75" t="n">
        <f aca="false">'📊 Fluxo Mensal'!D11</f>
        <v>100000</v>
      </c>
      <c r="E11" s="75" t="n">
        <f aca="false">'📊 Fluxo Mensal'!E11</f>
        <v>100000</v>
      </c>
      <c r="F11" s="75" t="n">
        <f aca="false">'📊 Fluxo Mensal'!F11</f>
        <v>100000</v>
      </c>
      <c r="G11" s="75" t="n">
        <f aca="false">'📊 Fluxo Mensal'!G11</f>
        <v>100000</v>
      </c>
      <c r="H11" s="75" t="n">
        <f aca="false">'📊 Fluxo Mensal'!H11</f>
        <v>100000</v>
      </c>
      <c r="I11" s="75" t="n">
        <f aca="false">'📊 Fluxo Mensal'!I11</f>
        <v>100000</v>
      </c>
      <c r="J11" s="75" t="n">
        <f aca="false">'📊 Fluxo Mensal'!J11</f>
        <v>100000</v>
      </c>
      <c r="K11" s="75" t="n">
        <f aca="false">'📊 Fluxo Mensal'!K11</f>
        <v>100000</v>
      </c>
      <c r="L11" s="75" t="n">
        <f aca="false">'📊 Fluxo Mensal'!L11</f>
        <v>100000</v>
      </c>
      <c r="M11" s="75" t="n">
        <f aca="false">'📊 Fluxo Mensal'!M11</f>
        <v>100000</v>
      </c>
    </row>
    <row r="12" customFormat="false" ht="21.75" hidden="false" customHeight="true" outlineLevel="0" collapsed="false">
      <c r="A12" s="76" t="s">
        <v>186</v>
      </c>
      <c r="B12" s="77" t="n">
        <f aca="false">'📊 Fluxo Mensal'!B26</f>
        <v>98300</v>
      </c>
      <c r="C12" s="77" t="n">
        <f aca="false">'📊 Fluxo Mensal'!C26</f>
        <v>98300</v>
      </c>
      <c r="D12" s="77" t="n">
        <f aca="false">'📊 Fluxo Mensal'!D26</f>
        <v>98300</v>
      </c>
      <c r="E12" s="77" t="n">
        <f aca="false">'📊 Fluxo Mensal'!E26</f>
        <v>98300</v>
      </c>
      <c r="F12" s="77" t="n">
        <f aca="false">'📊 Fluxo Mensal'!F26</f>
        <v>98300</v>
      </c>
      <c r="G12" s="77" t="n">
        <f aca="false">'📊 Fluxo Mensal'!G26</f>
        <v>118300</v>
      </c>
      <c r="H12" s="77" t="n">
        <f aca="false">'📊 Fluxo Mensal'!H26</f>
        <v>98300</v>
      </c>
      <c r="I12" s="77" t="n">
        <f aca="false">'📊 Fluxo Mensal'!I26</f>
        <v>98300</v>
      </c>
      <c r="J12" s="77" t="n">
        <f aca="false">'📊 Fluxo Mensal'!J26</f>
        <v>98300</v>
      </c>
      <c r="K12" s="77" t="n">
        <f aca="false">'📊 Fluxo Mensal'!K26</f>
        <v>98300</v>
      </c>
      <c r="L12" s="77" t="n">
        <f aca="false">'📊 Fluxo Mensal'!L26</f>
        <v>98300</v>
      </c>
      <c r="M12" s="77" t="n">
        <f aca="false">'📊 Fluxo Mensal'!M26</f>
        <v>108300</v>
      </c>
    </row>
    <row r="13" customFormat="false" ht="21.75" hidden="false" customHeight="true" outlineLevel="0" collapsed="false">
      <c r="A13" s="78" t="s">
        <v>187</v>
      </c>
      <c r="B13" s="79" t="n">
        <f aca="false">'📊 Fluxo Mensal'!B28</f>
        <v>1700</v>
      </c>
      <c r="C13" s="79" t="n">
        <f aca="false">'📊 Fluxo Mensal'!C28</f>
        <v>1700</v>
      </c>
      <c r="D13" s="79" t="n">
        <f aca="false">'📊 Fluxo Mensal'!D28</f>
        <v>1700</v>
      </c>
      <c r="E13" s="79" t="n">
        <f aca="false">'📊 Fluxo Mensal'!E28</f>
        <v>1700</v>
      </c>
      <c r="F13" s="79" t="n">
        <f aca="false">'📊 Fluxo Mensal'!F28</f>
        <v>1700</v>
      </c>
      <c r="G13" s="79" t="n">
        <f aca="false">'📊 Fluxo Mensal'!G28</f>
        <v>-18300</v>
      </c>
      <c r="H13" s="79" t="n">
        <f aca="false">'📊 Fluxo Mensal'!H28</f>
        <v>1700</v>
      </c>
      <c r="I13" s="79" t="n">
        <f aca="false">'📊 Fluxo Mensal'!I28</f>
        <v>1700</v>
      </c>
      <c r="J13" s="79" t="n">
        <f aca="false">'📊 Fluxo Mensal'!J28</f>
        <v>1700</v>
      </c>
      <c r="K13" s="79" t="n">
        <f aca="false">'📊 Fluxo Mensal'!K28</f>
        <v>1700</v>
      </c>
      <c r="L13" s="79" t="n">
        <f aca="false">'📊 Fluxo Mensal'!L28</f>
        <v>1700</v>
      </c>
      <c r="M13" s="79" t="n">
        <f aca="false">'📊 Fluxo Mensal'!M28</f>
        <v>-8300</v>
      </c>
    </row>
    <row r="14" customFormat="false" ht="21.75" hidden="false" customHeight="true" outlineLevel="0" collapsed="false">
      <c r="A14" s="80" t="s">
        <v>188</v>
      </c>
      <c r="B14" s="81" t="n">
        <f aca="false">'📊 Fluxo Mensal'!B30</f>
        <v>51700</v>
      </c>
      <c r="C14" s="81" t="n">
        <f aca="false">'📊 Fluxo Mensal'!C30</f>
        <v>53400</v>
      </c>
      <c r="D14" s="81" t="n">
        <f aca="false">'📊 Fluxo Mensal'!D30</f>
        <v>55100</v>
      </c>
      <c r="E14" s="81" t="n">
        <f aca="false">'📊 Fluxo Mensal'!E30</f>
        <v>56800</v>
      </c>
      <c r="F14" s="81" t="n">
        <f aca="false">'📊 Fluxo Mensal'!F30</f>
        <v>58500</v>
      </c>
      <c r="G14" s="81" t="n">
        <f aca="false">'📊 Fluxo Mensal'!G30</f>
        <v>40200</v>
      </c>
      <c r="H14" s="81" t="n">
        <f aca="false">'📊 Fluxo Mensal'!H30</f>
        <v>41900</v>
      </c>
      <c r="I14" s="81" t="n">
        <f aca="false">'📊 Fluxo Mensal'!I30</f>
        <v>43600</v>
      </c>
      <c r="J14" s="81" t="n">
        <f aca="false">'📊 Fluxo Mensal'!J30</f>
        <v>45300</v>
      </c>
      <c r="K14" s="81" t="n">
        <f aca="false">'📊 Fluxo Mensal'!K30</f>
        <v>47000</v>
      </c>
      <c r="L14" s="81" t="n">
        <f aca="false">'📊 Fluxo Mensal'!L30</f>
        <v>48700</v>
      </c>
      <c r="M14" s="81" t="n">
        <f aca="false">'📊 Fluxo Mensal'!M30</f>
        <v>40400</v>
      </c>
    </row>
    <row r="15" customFormat="false" ht="12" hidden="false" customHeight="true" outlineLevel="0" collapsed="false"/>
    <row r="16" customFormat="false" ht="24" hidden="false" customHeight="true" outlineLevel="0" collapsed="false">
      <c r="A16" s="23" t="s">
        <v>189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customFormat="false" ht="21.75" hidden="false" customHeight="true" outlineLevel="0" collapsed="false">
      <c r="A17" s="82" t="str">
        <f aca="false">IF('📈 Resumo Anual'!B15&lt;0,"⚠️ ATENÇÃO: Resultado anual NEGATIVO — revise custos e estratégia de receita","✅ Resultado anual positivo")</f>
        <v>⚠️ ATENÇÃO: Resultado anual NEGATIVO — revise custos e estratégia de receita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customFormat="false" ht="21.75" hidden="false" customHeight="true" outlineLevel="0" collapsed="false">
      <c r="A18" s="83" t="str">
        <f aca="false">IF('📈 Resumo Anual'!B23&lt;3,"⚠️ ATENÇÃO: Runway inferior a 3 meses — reforce reserva de caixa","✅ Runway adequado (" &amp; TEXT('📈 Resumo Anual'!B23,"0.0") &amp; " meses)")</f>
        <v>⚠️ ATENÇÃO: Runway inferior a 3 meses — reforce reserva de caixa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customFormat="false" ht="21.75" hidden="false" customHeight="true" outlineLevel="0" collapsed="false">
      <c r="A19" s="82" t="str">
        <f aca="false">IF('📈 Resumo Anual'!B19&lt;0.1,"⚠️ Margem líquida abaixo de 10% — avalie eficiência operacional","✅ Margem líquida saudável (" &amp; TEXT('📈 Resumo Anual'!B19,"0.0%") &amp; ")")</f>
        <v>✅ Margem líquida saudável (55.0%)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customFormat="false" ht="21.75" hidden="false" customHeight="true" outlineLevel="0" collapsed="false">
      <c r="A20" s="83" t="str">
        <f aca="false">IF('📈 Resumo Anual'!B20&lt;0.05,"⚠️ Margem bruta muito apertada — revise precificação ou CMV","✅ Margem bruta adequada")</f>
        <v>⚠️ Margem bruta muito apertada — revise precificação ou CMV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</row>
  </sheetData>
  <mergeCells count="27">
    <mergeCell ref="A1:I1"/>
    <mergeCell ref="A3:B3"/>
    <mergeCell ref="C3:D3"/>
    <mergeCell ref="E3:F3"/>
    <mergeCell ref="G3:H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9:N9"/>
    <mergeCell ref="A16:N16"/>
    <mergeCell ref="A17:M17"/>
    <mergeCell ref="A18:M18"/>
    <mergeCell ref="A19:M19"/>
    <mergeCell ref="A20:M20"/>
  </mergeCells>
  <conditionalFormatting sqref="B13:M1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B14:M14">
    <cfRule type="cellIs" priority="4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2026-04-22T19:16:02Z</dcterms:created>
  <dc:creator>openpyxl</dc:creator>
  <dc:description/>
  <dc:language>en-US</dc:language>
  <cp:lastModifiedBy/>
  <dcterms:modified xsi:type="dcterms:W3CDTF">2026-04-22T19:16:02Z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